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3256" windowHeight="9732" activeTab="5"/>
  </bookViews>
  <sheets>
    <sheet name="Metode Pengadaan" sheetId="13" r:id="rId1"/>
    <sheet name="RSUD" sheetId="4" state="hidden" r:id="rId2"/>
    <sheet name="BELANTIKAN" sheetId="5" state="hidden" r:id="rId3"/>
    <sheet name="dispora" sheetId="7" state="hidden" r:id="rId4"/>
    <sheet name="BATANG" sheetId="8" state="hidden" r:id="rId5"/>
    <sheet name="arnadin" sheetId="17" r:id="rId6"/>
    <sheet name="Gusniwadi" sheetId="18" r:id="rId7"/>
    <sheet name="achmad" sheetId="19" r:id="rId8"/>
    <sheet name="titus" sheetId="21" r:id="rId9"/>
    <sheet name="franklin" sheetId="22" r:id="rId10"/>
  </sheets>
  <externalReferences>
    <externalReference r:id="rId11"/>
    <externalReference r:id="rId12"/>
    <externalReference r:id="rId13"/>
  </externalReferences>
  <definedNames>
    <definedName name="_xlnm._FilterDatabase" localSheetId="7" hidden="1">achmad!$A$13:$BA$17</definedName>
    <definedName name="_xlnm._FilterDatabase" localSheetId="5" hidden="1">arnadin!$A$13:$BA$68</definedName>
    <definedName name="_xlnm._FilterDatabase" localSheetId="4" hidden="1">BATANG!$A$9:$AC$23</definedName>
    <definedName name="_xlnm._FilterDatabase" localSheetId="2" hidden="1">BELANTIKAN!$B$9:$AC$15</definedName>
    <definedName name="_xlnm._FilterDatabase" localSheetId="3" hidden="1">dispora!$A$9:$AC$23</definedName>
    <definedName name="_xlnm._FilterDatabase" localSheetId="9" hidden="1">franklin!$A$13:$BA$20</definedName>
    <definedName name="_xlnm._FilterDatabase" localSheetId="6" hidden="1">Gusniwadi!$A$13:$BA$27</definedName>
    <definedName name="_xlnm._FilterDatabase" localSheetId="1" hidden="1">RSUD!$B$9:$AC$186</definedName>
    <definedName name="_xlnm._FilterDatabase" localSheetId="8" hidden="1">titus!$A$13:$BA$22</definedName>
    <definedName name="KPA">'[1]Nama SKPD'!$B:$B</definedName>
    <definedName name="_xlnm.Print_Area" localSheetId="7">achmad!$A$2:$AO$32</definedName>
    <definedName name="_xlnm.Print_Area" localSheetId="5">arnadin!$A$2:$AO$83</definedName>
    <definedName name="_xlnm.Print_Area" localSheetId="9">franklin!$A$2:$AO$35</definedName>
    <definedName name="_xlnm.Print_Area" localSheetId="6">Gusniwadi!$A$2:$AO$42</definedName>
    <definedName name="_xlnm.Print_Area" localSheetId="0">'Metode Pengadaan'!$B$2:$H$30</definedName>
    <definedName name="_xlnm.Print_Area" localSheetId="8">titus!$A$2:$AO$37</definedName>
    <definedName name="_xlnm.Print_Titles" localSheetId="7">achmad!$13:$13</definedName>
    <definedName name="_xlnm.Print_Titles" localSheetId="5">arnadin!$13:$13</definedName>
    <definedName name="_xlnm.Print_Titles" localSheetId="9">franklin!$13:$13</definedName>
    <definedName name="_xlnm.Print_Titles" localSheetId="6">Gusniwadi!$13:$13</definedName>
    <definedName name="_xlnm.Print_Titles" localSheetId="8">titus!$13:$13</definedName>
    <definedName name="SingkatSKPA" localSheetId="0">'[2]Nama SKPA'!$B:$B</definedName>
    <definedName name="SingkatSKPA">'[3]Nama SKPD'!$B:$B</definedName>
  </definedNames>
  <calcPr calcId="144525"/>
</workbook>
</file>

<file path=xl/calcChain.xml><?xml version="1.0" encoding="utf-8"?>
<calcChain xmlns="http://schemas.openxmlformats.org/spreadsheetml/2006/main">
  <c r="AO19" i="22" l="1"/>
  <c r="AH19" i="22"/>
  <c r="AD19" i="22"/>
  <c r="W19" i="22"/>
  <c r="R19" i="22"/>
  <c r="H19" i="22"/>
  <c r="AJ18" i="22"/>
  <c r="AI18" i="22"/>
  <c r="AF18" i="22"/>
  <c r="AE18" i="22"/>
  <c r="AG18" i="22" s="1"/>
  <c r="Y18" i="22"/>
  <c r="X18" i="22"/>
  <c r="Z18" i="22" s="1"/>
  <c r="U18" i="22"/>
  <c r="T18" i="22"/>
  <c r="V18" i="22" s="1"/>
  <c r="G18" i="22"/>
  <c r="J18" i="22" s="1"/>
  <c r="E18" i="22"/>
  <c r="AJ17" i="22"/>
  <c r="AI17" i="22"/>
  <c r="AF17" i="22"/>
  <c r="AE17" i="22"/>
  <c r="AG17" i="22" s="1"/>
  <c r="AC17" i="22"/>
  <c r="AA17" i="22" s="1"/>
  <c r="Y17" i="22"/>
  <c r="X17" i="22"/>
  <c r="Z17" i="22" s="1"/>
  <c r="U17" i="22"/>
  <c r="T17" i="22"/>
  <c r="V17" i="22" s="1"/>
  <c r="G17" i="22"/>
  <c r="I17" i="22" s="1"/>
  <c r="E17" i="22"/>
  <c r="AJ16" i="22"/>
  <c r="AI16" i="22"/>
  <c r="AF16" i="22"/>
  <c r="AE16" i="22"/>
  <c r="AG16" i="22" s="1"/>
  <c r="Y16" i="22"/>
  <c r="X16" i="22"/>
  <c r="Z16" i="22" s="1"/>
  <c r="U16" i="22"/>
  <c r="AK16" i="22" s="1"/>
  <c r="AM16" i="22" s="1"/>
  <c r="T16" i="22"/>
  <c r="V16" i="22" s="1"/>
  <c r="G16" i="22"/>
  <c r="I16" i="22" s="1"/>
  <c r="E16" i="22"/>
  <c r="AJ15" i="22"/>
  <c r="AI15" i="22"/>
  <c r="AF15" i="22"/>
  <c r="AE15" i="22"/>
  <c r="AG15" i="22" s="1"/>
  <c r="Y15" i="22"/>
  <c r="X15" i="22"/>
  <c r="Z15" i="22" s="1"/>
  <c r="U15" i="22"/>
  <c r="T15" i="22"/>
  <c r="V15" i="22" s="1"/>
  <c r="G15" i="22"/>
  <c r="I15" i="22" s="1"/>
  <c r="E15" i="22"/>
  <c r="C15" i="22"/>
  <c r="C16" i="22" s="1"/>
  <c r="C17" i="22" s="1"/>
  <c r="C18" i="22" s="1"/>
  <c r="AJ14" i="22"/>
  <c r="AI14" i="22"/>
  <c r="AF14" i="22"/>
  <c r="AE14" i="22"/>
  <c r="AG14" i="22" s="1"/>
  <c r="Y14" i="22"/>
  <c r="X14" i="22"/>
  <c r="Z14" i="22" s="1"/>
  <c r="U14" i="22"/>
  <c r="T14" i="22"/>
  <c r="V14" i="22" s="1"/>
  <c r="G14" i="22"/>
  <c r="I14" i="22" s="1"/>
  <c r="E14" i="22"/>
  <c r="AO21" i="21"/>
  <c r="AH21" i="21"/>
  <c r="AD21" i="21"/>
  <c r="W21" i="21"/>
  <c r="R21" i="21"/>
  <c r="H21" i="21"/>
  <c r="AJ20" i="21"/>
  <c r="AI20" i="21"/>
  <c r="AF20" i="21"/>
  <c r="AE20" i="21"/>
  <c r="AG20" i="21" s="1"/>
  <c r="Y20" i="21"/>
  <c r="X20" i="21"/>
  <c r="Z20" i="21" s="1"/>
  <c r="U20" i="21"/>
  <c r="T20" i="21"/>
  <c r="V20" i="21" s="1"/>
  <c r="G20" i="21"/>
  <c r="I20" i="21" s="1"/>
  <c r="E20" i="21"/>
  <c r="AJ19" i="21"/>
  <c r="AI19" i="21"/>
  <c r="AF19" i="21"/>
  <c r="AE19" i="21"/>
  <c r="AG19" i="21" s="1"/>
  <c r="Y19" i="21"/>
  <c r="X19" i="21"/>
  <c r="Z19" i="21" s="1"/>
  <c r="U19" i="21"/>
  <c r="T19" i="21"/>
  <c r="V19" i="21" s="1"/>
  <c r="G19" i="21"/>
  <c r="J19" i="21" s="1"/>
  <c r="E19" i="21"/>
  <c r="AJ18" i="21"/>
  <c r="AI18" i="21"/>
  <c r="AF18" i="21"/>
  <c r="AE18" i="21"/>
  <c r="AG18" i="21" s="1"/>
  <c r="Y18" i="21"/>
  <c r="X18" i="21"/>
  <c r="Z18" i="21" s="1"/>
  <c r="U18" i="21"/>
  <c r="T18" i="21"/>
  <c r="V18" i="21" s="1"/>
  <c r="G18" i="21"/>
  <c r="I18" i="21" s="1"/>
  <c r="E18" i="21"/>
  <c r="AJ17" i="21"/>
  <c r="AI17" i="21"/>
  <c r="AF17" i="21"/>
  <c r="AE17" i="21"/>
  <c r="AG17" i="21" s="1"/>
  <c r="Y17" i="21"/>
  <c r="X17" i="21"/>
  <c r="Z17" i="21" s="1"/>
  <c r="U17" i="21"/>
  <c r="T17" i="21"/>
  <c r="V17" i="21" s="1"/>
  <c r="G17" i="21"/>
  <c r="J17" i="21" s="1"/>
  <c r="E17" i="21"/>
  <c r="AJ16" i="21"/>
  <c r="AI16" i="21"/>
  <c r="AF16" i="21"/>
  <c r="AE16" i="21"/>
  <c r="AG16" i="21" s="1"/>
  <c r="AC16" i="21"/>
  <c r="Y16" i="21"/>
  <c r="X16" i="21"/>
  <c r="Z16" i="21" s="1"/>
  <c r="U16" i="21"/>
  <c r="T16" i="21"/>
  <c r="V16" i="21" s="1"/>
  <c r="G16" i="21"/>
  <c r="I16" i="21" s="1"/>
  <c r="E16" i="21"/>
  <c r="C16" i="21"/>
  <c r="C17" i="21" s="1"/>
  <c r="C18" i="21" s="1"/>
  <c r="C19" i="21" s="1"/>
  <c r="AJ15" i="21"/>
  <c r="AI15" i="21"/>
  <c r="AF15" i="21"/>
  <c r="AE15" i="21"/>
  <c r="AG15" i="21" s="1"/>
  <c r="Y15" i="21"/>
  <c r="X15" i="21"/>
  <c r="Z15" i="21" s="1"/>
  <c r="U15" i="21"/>
  <c r="T15" i="21"/>
  <c r="V15" i="21" s="1"/>
  <c r="G15" i="21"/>
  <c r="I15" i="21" s="1"/>
  <c r="E15" i="21"/>
  <c r="AJ14" i="21"/>
  <c r="AI14" i="21"/>
  <c r="AF14" i="21"/>
  <c r="AE14" i="21"/>
  <c r="AG14" i="21" s="1"/>
  <c r="AC14" i="21"/>
  <c r="AA14" i="21"/>
  <c r="AA21" i="21" s="1"/>
  <c r="Y14" i="21"/>
  <c r="X14" i="21"/>
  <c r="Z14" i="21" s="1"/>
  <c r="U14" i="21"/>
  <c r="T14" i="21"/>
  <c r="V14" i="21" s="1"/>
  <c r="G14" i="21"/>
  <c r="E14" i="21"/>
  <c r="AO16" i="19"/>
  <c r="AH16" i="19"/>
  <c r="AD16" i="19"/>
  <c r="W16" i="19"/>
  <c r="R16" i="19"/>
  <c r="H16" i="19"/>
  <c r="AJ15" i="19"/>
  <c r="AI15" i="19"/>
  <c r="AF15" i="19"/>
  <c r="AE15" i="19"/>
  <c r="AG15" i="19" s="1"/>
  <c r="Y15" i="19"/>
  <c r="X15" i="19"/>
  <c r="Z15" i="19" s="1"/>
  <c r="U15" i="19"/>
  <c r="T15" i="19"/>
  <c r="V15" i="19" s="1"/>
  <c r="G15" i="19"/>
  <c r="J15" i="19" s="1"/>
  <c r="E15" i="19"/>
  <c r="C15" i="19"/>
  <c r="AJ14" i="19"/>
  <c r="AI14" i="19"/>
  <c r="AF14" i="19"/>
  <c r="AE14" i="19"/>
  <c r="AG14" i="19" s="1"/>
  <c r="AC14" i="19"/>
  <c r="Y14" i="19"/>
  <c r="X14" i="19"/>
  <c r="Z14" i="19" s="1"/>
  <c r="U14" i="19"/>
  <c r="T14" i="19"/>
  <c r="V14" i="19" s="1"/>
  <c r="G14" i="19"/>
  <c r="I14" i="19" s="1"/>
  <c r="E14" i="19"/>
  <c r="AA16" i="19"/>
  <c r="AO26" i="18"/>
  <c r="AH26" i="18"/>
  <c r="AD26" i="18"/>
  <c r="W26" i="18"/>
  <c r="R26" i="18"/>
  <c r="H26" i="18"/>
  <c r="AJ25" i="18"/>
  <c r="AI25" i="18"/>
  <c r="AF25" i="18"/>
  <c r="AE25" i="18"/>
  <c r="AG25" i="18" s="1"/>
  <c r="Y25" i="18"/>
  <c r="X25" i="18"/>
  <c r="Z25" i="18" s="1"/>
  <c r="U25" i="18"/>
  <c r="T25" i="18"/>
  <c r="V25" i="18" s="1"/>
  <c r="G25" i="18"/>
  <c r="I25" i="18" s="1"/>
  <c r="E25" i="18"/>
  <c r="AJ24" i="18"/>
  <c r="AI24" i="18"/>
  <c r="AF24" i="18"/>
  <c r="AE24" i="18"/>
  <c r="AG24" i="18" s="1"/>
  <c r="Y24" i="18"/>
  <c r="X24" i="18"/>
  <c r="Z24" i="18" s="1"/>
  <c r="U24" i="18"/>
  <c r="T24" i="18"/>
  <c r="V24" i="18" s="1"/>
  <c r="G24" i="18"/>
  <c r="J24" i="18" s="1"/>
  <c r="E24" i="18"/>
  <c r="AJ23" i="18"/>
  <c r="AI23" i="18"/>
  <c r="AF23" i="18"/>
  <c r="AE23" i="18"/>
  <c r="AG23" i="18" s="1"/>
  <c r="Y23" i="18"/>
  <c r="X23" i="18"/>
  <c r="Z23" i="18" s="1"/>
  <c r="U23" i="18"/>
  <c r="T23" i="18"/>
  <c r="V23" i="18" s="1"/>
  <c r="G23" i="18"/>
  <c r="J23" i="18" s="1"/>
  <c r="E23" i="18"/>
  <c r="AJ22" i="18"/>
  <c r="AI22" i="18"/>
  <c r="AF22" i="18"/>
  <c r="AE22" i="18"/>
  <c r="AG22" i="18" s="1"/>
  <c r="Y22" i="18"/>
  <c r="X22" i="18"/>
  <c r="Z22" i="18" s="1"/>
  <c r="U22" i="18"/>
  <c r="T22" i="18"/>
  <c r="V22" i="18" s="1"/>
  <c r="G22" i="18"/>
  <c r="E22" i="18"/>
  <c r="C22" i="18"/>
  <c r="AJ21" i="18"/>
  <c r="AI21" i="18"/>
  <c r="AF21" i="18"/>
  <c r="AE21" i="18"/>
  <c r="AG21" i="18" s="1"/>
  <c r="Y21" i="18"/>
  <c r="X21" i="18"/>
  <c r="Z21" i="18" s="1"/>
  <c r="U21" i="18"/>
  <c r="T21" i="18"/>
  <c r="V21" i="18" s="1"/>
  <c r="G21" i="18"/>
  <c r="E21" i="18"/>
  <c r="AJ20" i="18"/>
  <c r="AI20" i="18"/>
  <c r="AF20" i="18"/>
  <c r="AE20" i="18"/>
  <c r="AG20" i="18" s="1"/>
  <c r="Y20" i="18"/>
  <c r="X20" i="18"/>
  <c r="Z20" i="18" s="1"/>
  <c r="U20" i="18"/>
  <c r="T20" i="18"/>
  <c r="V20" i="18" s="1"/>
  <c r="G20" i="18"/>
  <c r="I20" i="18" s="1"/>
  <c r="E20" i="18"/>
  <c r="AJ19" i="18"/>
  <c r="AI19" i="18"/>
  <c r="AF19" i="18"/>
  <c r="AE19" i="18"/>
  <c r="AG19" i="18" s="1"/>
  <c r="AC19" i="18"/>
  <c r="Y19" i="18"/>
  <c r="X19" i="18"/>
  <c r="Z19" i="18" s="1"/>
  <c r="U19" i="18"/>
  <c r="T19" i="18"/>
  <c r="V19" i="18" s="1"/>
  <c r="G19" i="18"/>
  <c r="J19" i="18" s="1"/>
  <c r="E19" i="18"/>
  <c r="AJ18" i="18"/>
  <c r="AI18" i="18"/>
  <c r="AF18" i="18"/>
  <c r="AE18" i="18"/>
  <c r="AG18" i="18" s="1"/>
  <c r="Y18" i="18"/>
  <c r="X18" i="18"/>
  <c r="Z18" i="18" s="1"/>
  <c r="U18" i="18"/>
  <c r="T18" i="18"/>
  <c r="V18" i="18" s="1"/>
  <c r="G18" i="18"/>
  <c r="I18" i="18" s="1"/>
  <c r="E18" i="18"/>
  <c r="AJ17" i="18"/>
  <c r="AI17" i="18"/>
  <c r="AF17" i="18"/>
  <c r="AE17" i="18"/>
  <c r="AG17" i="18" s="1"/>
  <c r="AC17" i="18"/>
  <c r="Y17" i="18"/>
  <c r="X17" i="18"/>
  <c r="Z17" i="18" s="1"/>
  <c r="U17" i="18"/>
  <c r="T17" i="18"/>
  <c r="V17" i="18" s="1"/>
  <c r="G17" i="18"/>
  <c r="J17" i="18" s="1"/>
  <c r="E17" i="18"/>
  <c r="AJ16" i="18"/>
  <c r="AI16" i="18"/>
  <c r="AF16" i="18"/>
  <c r="AE16" i="18"/>
  <c r="AG16" i="18" s="1"/>
  <c r="AC16" i="18"/>
  <c r="Y16" i="18"/>
  <c r="X16" i="18"/>
  <c r="Z16" i="18" s="1"/>
  <c r="U16" i="18"/>
  <c r="T16" i="18"/>
  <c r="V16" i="18" s="1"/>
  <c r="G16" i="18"/>
  <c r="J16" i="18" s="1"/>
  <c r="E16" i="18"/>
  <c r="AJ15" i="18"/>
  <c r="AI15" i="18"/>
  <c r="AF15" i="18"/>
  <c r="AE15" i="18"/>
  <c r="AG15" i="18" s="1"/>
  <c r="Y15" i="18"/>
  <c r="X15" i="18"/>
  <c r="Z15" i="18" s="1"/>
  <c r="U15" i="18"/>
  <c r="T15" i="18"/>
  <c r="V15" i="18" s="1"/>
  <c r="G15" i="18"/>
  <c r="J15" i="18" s="1"/>
  <c r="E15" i="18"/>
  <c r="C15" i="18"/>
  <c r="C16" i="18" s="1"/>
  <c r="C17" i="18" s="1"/>
  <c r="AJ14" i="18"/>
  <c r="AI14" i="18"/>
  <c r="AF14" i="18"/>
  <c r="AE14" i="18"/>
  <c r="AG14" i="18" s="1"/>
  <c r="Y14" i="18"/>
  <c r="X14" i="18"/>
  <c r="Z14" i="18" s="1"/>
  <c r="U14" i="18"/>
  <c r="T14" i="18"/>
  <c r="V14" i="18" s="1"/>
  <c r="G14" i="18"/>
  <c r="E14" i="18"/>
  <c r="AF26" i="18"/>
  <c r="AO67" i="17"/>
  <c r="AH67" i="17"/>
  <c r="AD67" i="17"/>
  <c r="W67" i="17"/>
  <c r="R67" i="17"/>
  <c r="H67" i="17"/>
  <c r="AJ66" i="17"/>
  <c r="AI66" i="17"/>
  <c r="AF66" i="17"/>
  <c r="AE66" i="17"/>
  <c r="AG66" i="17" s="1"/>
  <c r="AC66" i="17"/>
  <c r="Y66" i="17"/>
  <c r="X66" i="17"/>
  <c r="Z66" i="17" s="1"/>
  <c r="U66" i="17"/>
  <c r="AK66" i="17" s="1"/>
  <c r="T66" i="17"/>
  <c r="V66" i="17" s="1"/>
  <c r="G66" i="17"/>
  <c r="I66" i="17" s="1"/>
  <c r="E66" i="17"/>
  <c r="AJ65" i="17"/>
  <c r="AI65" i="17"/>
  <c r="AF65" i="17"/>
  <c r="AE65" i="17"/>
  <c r="AG65" i="17" s="1"/>
  <c r="AC65" i="17"/>
  <c r="Y65" i="17"/>
  <c r="X65" i="17"/>
  <c r="Z65" i="17" s="1"/>
  <c r="U65" i="17"/>
  <c r="AK65" i="17" s="1"/>
  <c r="AL65" i="17" s="1"/>
  <c r="T65" i="17"/>
  <c r="V65" i="17" s="1"/>
  <c r="G65" i="17"/>
  <c r="I65" i="17" s="1"/>
  <c r="E65" i="17"/>
  <c r="AJ64" i="17"/>
  <c r="AI64" i="17"/>
  <c r="AF64" i="17"/>
  <c r="AE64" i="17"/>
  <c r="AG64" i="17" s="1"/>
  <c r="AC64" i="17"/>
  <c r="Y64" i="17"/>
  <c r="X64" i="17"/>
  <c r="Z64" i="17" s="1"/>
  <c r="U64" i="17"/>
  <c r="AK64" i="17" s="1"/>
  <c r="AL64" i="17" s="1"/>
  <c r="T64" i="17"/>
  <c r="V64" i="17" s="1"/>
  <c r="G64" i="17"/>
  <c r="I64" i="17" s="1"/>
  <c r="E64" i="17"/>
  <c r="AJ63" i="17"/>
  <c r="AI63" i="17"/>
  <c r="AF63" i="17"/>
  <c r="AE63" i="17"/>
  <c r="AG63" i="17" s="1"/>
  <c r="AC63" i="17"/>
  <c r="Y63" i="17"/>
  <c r="X63" i="17"/>
  <c r="Z63" i="17" s="1"/>
  <c r="U63" i="17"/>
  <c r="T63" i="17"/>
  <c r="V63" i="17" s="1"/>
  <c r="G63" i="17"/>
  <c r="I63" i="17" s="1"/>
  <c r="E63" i="17"/>
  <c r="AJ62" i="17"/>
  <c r="AI62" i="17"/>
  <c r="AF62" i="17"/>
  <c r="AE62" i="17"/>
  <c r="AG62" i="17" s="1"/>
  <c r="AC62" i="17"/>
  <c r="Y62" i="17"/>
  <c r="X62" i="17"/>
  <c r="Z62" i="17" s="1"/>
  <c r="U62" i="17"/>
  <c r="T62" i="17"/>
  <c r="V62" i="17" s="1"/>
  <c r="G62" i="17"/>
  <c r="I62" i="17" s="1"/>
  <c r="E62" i="17"/>
  <c r="AJ61" i="17"/>
  <c r="AI61" i="17"/>
  <c r="AF61" i="17"/>
  <c r="AE61" i="17"/>
  <c r="AG61" i="17" s="1"/>
  <c r="AC61" i="17"/>
  <c r="Y61" i="17"/>
  <c r="X61" i="17"/>
  <c r="Z61" i="17" s="1"/>
  <c r="U61" i="17"/>
  <c r="AK61" i="17" s="1"/>
  <c r="AL61" i="17" s="1"/>
  <c r="T61" i="17"/>
  <c r="V61" i="17" s="1"/>
  <c r="G61" i="17"/>
  <c r="I61" i="17" s="1"/>
  <c r="E61" i="17"/>
  <c r="AJ60" i="17"/>
  <c r="AI60" i="17"/>
  <c r="AF60" i="17"/>
  <c r="AE60" i="17"/>
  <c r="AG60" i="17" s="1"/>
  <c r="AA60" i="17"/>
  <c r="Y60" i="17"/>
  <c r="X60" i="17"/>
  <c r="Z60" i="17" s="1"/>
  <c r="U60" i="17"/>
  <c r="AK60" i="17" s="1"/>
  <c r="AM60" i="17" s="1"/>
  <c r="T60" i="17"/>
  <c r="V60" i="17" s="1"/>
  <c r="G60" i="17"/>
  <c r="J60" i="17" s="1"/>
  <c r="E60" i="17"/>
  <c r="AA67" i="17"/>
  <c r="AJ59" i="17"/>
  <c r="AI59" i="17"/>
  <c r="AF59" i="17"/>
  <c r="AE59" i="17"/>
  <c r="AG59" i="17" s="1"/>
  <c r="AC59" i="17"/>
  <c r="Y59" i="17"/>
  <c r="X59" i="17"/>
  <c r="Z59" i="17" s="1"/>
  <c r="U59" i="17"/>
  <c r="T59" i="17"/>
  <c r="V59" i="17" s="1"/>
  <c r="G59" i="17"/>
  <c r="I59" i="17" s="1"/>
  <c r="E59" i="17"/>
  <c r="AJ58" i="17"/>
  <c r="AI58" i="17"/>
  <c r="AF58" i="17"/>
  <c r="AE58" i="17"/>
  <c r="AG58" i="17" s="1"/>
  <c r="AC58" i="17"/>
  <c r="Y58" i="17"/>
  <c r="X58" i="17"/>
  <c r="Z58" i="17" s="1"/>
  <c r="U58" i="17"/>
  <c r="T58" i="17"/>
  <c r="V58" i="17" s="1"/>
  <c r="G58" i="17"/>
  <c r="J58" i="17" s="1"/>
  <c r="E58" i="17"/>
  <c r="AJ57" i="17"/>
  <c r="AI57" i="17"/>
  <c r="AG57" i="17"/>
  <c r="AF57" i="17"/>
  <c r="AE57" i="17"/>
  <c r="AC57" i="17"/>
  <c r="Z57" i="17"/>
  <c r="Y57" i="17"/>
  <c r="X57" i="17"/>
  <c r="U57" i="17"/>
  <c r="AK57" i="17" s="1"/>
  <c r="T57" i="17"/>
  <c r="V57" i="17" s="1"/>
  <c r="G57" i="17"/>
  <c r="J57" i="17" s="1"/>
  <c r="E57" i="17"/>
  <c r="AJ56" i="17"/>
  <c r="AI56" i="17"/>
  <c r="AF56" i="17"/>
  <c r="AE56" i="17"/>
  <c r="AG56" i="17" s="1"/>
  <c r="AC56" i="17"/>
  <c r="Y56" i="17"/>
  <c r="X56" i="17"/>
  <c r="Z56" i="17" s="1"/>
  <c r="U56" i="17"/>
  <c r="T56" i="17"/>
  <c r="V56" i="17" s="1"/>
  <c r="G56" i="17"/>
  <c r="J56" i="17" s="1"/>
  <c r="E56" i="17"/>
  <c r="AJ55" i="17"/>
  <c r="AI55" i="17"/>
  <c r="AF55" i="17"/>
  <c r="AE55" i="17"/>
  <c r="AG55" i="17" s="1"/>
  <c r="Y55" i="17"/>
  <c r="X55" i="17"/>
  <c r="Z55" i="17" s="1"/>
  <c r="U55" i="17"/>
  <c r="T55" i="17"/>
  <c r="V55" i="17" s="1"/>
  <c r="G55" i="17"/>
  <c r="J55" i="17" s="1"/>
  <c r="E55" i="17"/>
  <c r="AJ54" i="17"/>
  <c r="AI54" i="17"/>
  <c r="AF54" i="17"/>
  <c r="AE54" i="17"/>
  <c r="AG54" i="17" s="1"/>
  <c r="AC54" i="17"/>
  <c r="Y54" i="17"/>
  <c r="X54" i="17"/>
  <c r="Z54" i="17" s="1"/>
  <c r="U54" i="17"/>
  <c r="T54" i="17"/>
  <c r="V54" i="17" s="1"/>
  <c r="G54" i="17"/>
  <c r="I54" i="17" s="1"/>
  <c r="E54" i="17"/>
  <c r="AJ53" i="17"/>
  <c r="AI53" i="17"/>
  <c r="AF53" i="17"/>
  <c r="AE53" i="17"/>
  <c r="AG53" i="17" s="1"/>
  <c r="AC53" i="17"/>
  <c r="Y53" i="17"/>
  <c r="X53" i="17"/>
  <c r="Z53" i="17" s="1"/>
  <c r="U53" i="17"/>
  <c r="T53" i="17"/>
  <c r="V53" i="17" s="1"/>
  <c r="G53" i="17"/>
  <c r="J53" i="17" s="1"/>
  <c r="E53" i="17"/>
  <c r="AJ52" i="17"/>
  <c r="AI52" i="17"/>
  <c r="AF52" i="17"/>
  <c r="AE52" i="17"/>
  <c r="AG52" i="17" s="1"/>
  <c r="AC52" i="17"/>
  <c r="Y52" i="17"/>
  <c r="X52" i="17"/>
  <c r="Z52" i="17" s="1"/>
  <c r="U52" i="17"/>
  <c r="AK52" i="17" s="1"/>
  <c r="T52" i="17"/>
  <c r="V52" i="17" s="1"/>
  <c r="G52" i="17"/>
  <c r="J52" i="17" s="1"/>
  <c r="E52" i="17"/>
  <c r="AJ51" i="17"/>
  <c r="AI51" i="17"/>
  <c r="AF51" i="17"/>
  <c r="AE51" i="17"/>
  <c r="AG51" i="17" s="1"/>
  <c r="Y51" i="17"/>
  <c r="X51" i="17"/>
  <c r="Z51" i="17" s="1"/>
  <c r="U51" i="17"/>
  <c r="T51" i="17"/>
  <c r="V51" i="17" s="1"/>
  <c r="G51" i="17"/>
  <c r="J51" i="17" s="1"/>
  <c r="E51" i="17"/>
  <c r="AJ50" i="17"/>
  <c r="AI50" i="17"/>
  <c r="AF50" i="17"/>
  <c r="AE50" i="17"/>
  <c r="AG50" i="17" s="1"/>
  <c r="Y50" i="17"/>
  <c r="X50" i="17"/>
  <c r="Z50" i="17" s="1"/>
  <c r="U50" i="17"/>
  <c r="T50" i="17"/>
  <c r="V50" i="17" s="1"/>
  <c r="G50" i="17"/>
  <c r="J50" i="17" s="1"/>
  <c r="E50" i="17"/>
  <c r="AJ49" i="17"/>
  <c r="AI49" i="17"/>
  <c r="AF49" i="17"/>
  <c r="AE49" i="17"/>
  <c r="AG49" i="17" s="1"/>
  <c r="AC49" i="17"/>
  <c r="Y49" i="17"/>
  <c r="X49" i="17"/>
  <c r="Z49" i="17" s="1"/>
  <c r="U49" i="17"/>
  <c r="T49" i="17"/>
  <c r="V49" i="17" s="1"/>
  <c r="I49" i="17"/>
  <c r="G49" i="17"/>
  <c r="J49" i="17" s="1"/>
  <c r="E49" i="17"/>
  <c r="AJ48" i="17"/>
  <c r="AI48" i="17"/>
  <c r="AF48" i="17"/>
  <c r="AE48" i="17"/>
  <c r="AG48" i="17" s="1"/>
  <c r="Y48" i="17"/>
  <c r="X48" i="17"/>
  <c r="Z48" i="17" s="1"/>
  <c r="U48" i="17"/>
  <c r="T48" i="17"/>
  <c r="V48" i="17" s="1"/>
  <c r="G48" i="17"/>
  <c r="J48" i="17" s="1"/>
  <c r="E48" i="17"/>
  <c r="AJ47" i="17"/>
  <c r="AI47" i="17"/>
  <c r="AF47" i="17"/>
  <c r="AE47" i="17"/>
  <c r="AG47" i="17" s="1"/>
  <c r="AC47" i="17"/>
  <c r="Y47" i="17"/>
  <c r="X47" i="17"/>
  <c r="Z47" i="17" s="1"/>
  <c r="U47" i="17"/>
  <c r="T47" i="17"/>
  <c r="V47" i="17" s="1"/>
  <c r="G47" i="17"/>
  <c r="J47" i="17" s="1"/>
  <c r="E47" i="17"/>
  <c r="AJ46" i="17"/>
  <c r="AI46" i="17"/>
  <c r="AF46" i="17"/>
  <c r="AE46" i="17"/>
  <c r="AG46" i="17" s="1"/>
  <c r="Y46" i="17"/>
  <c r="X46" i="17"/>
  <c r="Z46" i="17" s="1"/>
  <c r="V46" i="17"/>
  <c r="U46" i="17"/>
  <c r="AK46" i="17" s="1"/>
  <c r="AM46" i="17" s="1"/>
  <c r="T46" i="17"/>
  <c r="G46" i="17"/>
  <c r="J46" i="17" s="1"/>
  <c r="E46" i="17"/>
  <c r="AJ45" i="17"/>
  <c r="AI45" i="17"/>
  <c r="AF45" i="17"/>
  <c r="AE45" i="17"/>
  <c r="AG45" i="17" s="1"/>
  <c r="Y45" i="17"/>
  <c r="X45" i="17"/>
  <c r="Z45" i="17" s="1"/>
  <c r="U45" i="17"/>
  <c r="T45" i="17"/>
  <c r="V45" i="17" s="1"/>
  <c r="G45" i="17"/>
  <c r="I45" i="17" s="1"/>
  <c r="E45" i="17"/>
  <c r="AJ44" i="17"/>
  <c r="AI44" i="17"/>
  <c r="AF44" i="17"/>
  <c r="AE44" i="17"/>
  <c r="AG44" i="17" s="1"/>
  <c r="Y44" i="17"/>
  <c r="X44" i="17"/>
  <c r="Z44" i="17" s="1"/>
  <c r="U44" i="17"/>
  <c r="T44" i="17"/>
  <c r="V44" i="17" s="1"/>
  <c r="G44" i="17"/>
  <c r="J44" i="17" s="1"/>
  <c r="E44" i="17"/>
  <c r="AJ43" i="17"/>
  <c r="AI43" i="17"/>
  <c r="AF43" i="17"/>
  <c r="AE43" i="17"/>
  <c r="AG43" i="17" s="1"/>
  <c r="AC43" i="17"/>
  <c r="Y43" i="17"/>
  <c r="X43" i="17"/>
  <c r="Z43" i="17" s="1"/>
  <c r="U43" i="17"/>
  <c r="T43" i="17"/>
  <c r="V43" i="17" s="1"/>
  <c r="G43" i="17"/>
  <c r="E43" i="17"/>
  <c r="C43" i="17"/>
  <c r="C44" i="17" s="1"/>
  <c r="C45" i="17" s="1"/>
  <c r="C46" i="17" s="1"/>
  <c r="C47" i="17" s="1"/>
  <c r="C48" i="17" s="1"/>
  <c r="C49" i="17" s="1"/>
  <c r="C50" i="17" s="1"/>
  <c r="C51" i="17" s="1"/>
  <c r="C52" i="17" s="1"/>
  <c r="C53" i="17" s="1"/>
  <c r="C54" i="17" s="1"/>
  <c r="C55" i="17" s="1"/>
  <c r="C56" i="17" s="1"/>
  <c r="C57" i="17" s="1"/>
  <c r="C58" i="17" s="1"/>
  <c r="C59" i="17" s="1"/>
  <c r="AJ42" i="17"/>
  <c r="AI42" i="17"/>
  <c r="AF42" i="17"/>
  <c r="AE42" i="17"/>
  <c r="AG42" i="17" s="1"/>
  <c r="AC42" i="17"/>
  <c r="Y42" i="17"/>
  <c r="X42" i="17"/>
  <c r="Z42" i="17" s="1"/>
  <c r="U42" i="17"/>
  <c r="AK42" i="17" s="1"/>
  <c r="AM42" i="17" s="1"/>
  <c r="T42" i="17"/>
  <c r="V42" i="17" s="1"/>
  <c r="G42" i="17"/>
  <c r="J42" i="17" s="1"/>
  <c r="E42" i="17"/>
  <c r="AJ41" i="17"/>
  <c r="AI41" i="17"/>
  <c r="AF41" i="17"/>
  <c r="AE41" i="17"/>
  <c r="AG41" i="17" s="1"/>
  <c r="AC41" i="17"/>
  <c r="Y41" i="17"/>
  <c r="X41" i="17"/>
  <c r="Z41" i="17" s="1"/>
  <c r="U41" i="17"/>
  <c r="AK41" i="17" s="1"/>
  <c r="AM41" i="17" s="1"/>
  <c r="T41" i="17"/>
  <c r="V41" i="17" s="1"/>
  <c r="G41" i="17"/>
  <c r="J41" i="17" s="1"/>
  <c r="E41" i="17"/>
  <c r="AJ40" i="17"/>
  <c r="AI40" i="17"/>
  <c r="AF40" i="17"/>
  <c r="AE40" i="17"/>
  <c r="AG40" i="17" s="1"/>
  <c r="AC40" i="17"/>
  <c r="Y40" i="17"/>
  <c r="X40" i="17"/>
  <c r="Z40" i="17" s="1"/>
  <c r="U40" i="17"/>
  <c r="T40" i="17"/>
  <c r="V40" i="17" s="1"/>
  <c r="G40" i="17"/>
  <c r="J40" i="17" s="1"/>
  <c r="E40" i="17"/>
  <c r="AJ39" i="17"/>
  <c r="AI39" i="17"/>
  <c r="AF39" i="17"/>
  <c r="AE39" i="17"/>
  <c r="AG39" i="17" s="1"/>
  <c r="AC39" i="17"/>
  <c r="Y39" i="17"/>
  <c r="X39" i="17"/>
  <c r="Z39" i="17" s="1"/>
  <c r="U39" i="17"/>
  <c r="T39" i="17"/>
  <c r="V39" i="17" s="1"/>
  <c r="G39" i="17"/>
  <c r="I39" i="17" s="1"/>
  <c r="E39" i="17"/>
  <c r="AJ38" i="17"/>
  <c r="AI38" i="17"/>
  <c r="AF38" i="17"/>
  <c r="AE38" i="17"/>
  <c r="AG38" i="17" s="1"/>
  <c r="Y38" i="17"/>
  <c r="X38" i="17"/>
  <c r="Z38" i="17" s="1"/>
  <c r="U38" i="17"/>
  <c r="AK38" i="17" s="1"/>
  <c r="AL38" i="17" s="1"/>
  <c r="T38" i="17"/>
  <c r="V38" i="17" s="1"/>
  <c r="G38" i="17"/>
  <c r="J38" i="17" s="1"/>
  <c r="E38" i="17"/>
  <c r="AJ37" i="17"/>
  <c r="AI37" i="17"/>
  <c r="AF37" i="17"/>
  <c r="AE37" i="17"/>
  <c r="AG37" i="17" s="1"/>
  <c r="Y37" i="17"/>
  <c r="X37" i="17"/>
  <c r="U37" i="17"/>
  <c r="T37" i="17"/>
  <c r="V37" i="17" s="1"/>
  <c r="G37" i="17"/>
  <c r="J37" i="17" s="1"/>
  <c r="E37" i="17"/>
  <c r="AJ36" i="17"/>
  <c r="AI36" i="17"/>
  <c r="AF36" i="17"/>
  <c r="AE36" i="17"/>
  <c r="AG36" i="17" s="1"/>
  <c r="Y36" i="17"/>
  <c r="X36" i="17"/>
  <c r="U36" i="17"/>
  <c r="T36" i="17"/>
  <c r="V36" i="17" s="1"/>
  <c r="G36" i="17"/>
  <c r="E36" i="17"/>
  <c r="AJ35" i="17"/>
  <c r="AI35" i="17"/>
  <c r="AF35" i="17"/>
  <c r="AE35" i="17"/>
  <c r="AG35" i="17" s="1"/>
  <c r="AC35" i="17"/>
  <c r="Y35" i="17"/>
  <c r="X35" i="17"/>
  <c r="Z35" i="17" s="1"/>
  <c r="U35" i="17"/>
  <c r="T35" i="17"/>
  <c r="V35" i="17" s="1"/>
  <c r="G35" i="17"/>
  <c r="J35" i="17" s="1"/>
  <c r="E35" i="17"/>
  <c r="C35" i="17"/>
  <c r="C36" i="17" s="1"/>
  <c r="C37" i="17" s="1"/>
  <c r="C38" i="17" s="1"/>
  <c r="C39" i="17" s="1"/>
  <c r="C40" i="17" s="1"/>
  <c r="AJ34" i="17"/>
  <c r="AI34" i="17"/>
  <c r="AF34" i="17"/>
  <c r="AE34" i="17"/>
  <c r="AG34" i="17" s="1"/>
  <c r="Y34" i="17"/>
  <c r="X34" i="17"/>
  <c r="Z34" i="17" s="1"/>
  <c r="U34" i="17"/>
  <c r="T34" i="17"/>
  <c r="V34" i="17" s="1"/>
  <c r="G34" i="17"/>
  <c r="J34" i="17" s="1"/>
  <c r="E34" i="17"/>
  <c r="AJ33" i="17"/>
  <c r="AI33" i="17"/>
  <c r="AF33" i="17"/>
  <c r="AE33" i="17"/>
  <c r="AG33" i="17" s="1"/>
  <c r="AC33" i="17"/>
  <c r="Y33" i="17"/>
  <c r="X33" i="17"/>
  <c r="Z33" i="17" s="1"/>
  <c r="U33" i="17"/>
  <c r="T33" i="17"/>
  <c r="V33" i="17" s="1"/>
  <c r="G33" i="17"/>
  <c r="J33" i="17" s="1"/>
  <c r="E33" i="17"/>
  <c r="AJ32" i="17"/>
  <c r="AI32" i="17"/>
  <c r="AF32" i="17"/>
  <c r="AE32" i="17"/>
  <c r="AG32" i="17" s="1"/>
  <c r="Y32" i="17"/>
  <c r="X32" i="17"/>
  <c r="Z32" i="17" s="1"/>
  <c r="U32" i="17"/>
  <c r="T32" i="17"/>
  <c r="V32" i="17" s="1"/>
  <c r="G32" i="17"/>
  <c r="J32" i="17" s="1"/>
  <c r="E32" i="17"/>
  <c r="C32" i="17"/>
  <c r="C33" i="17" s="1"/>
  <c r="AJ31" i="17"/>
  <c r="AI31" i="17"/>
  <c r="AF31" i="17"/>
  <c r="AE31" i="17"/>
  <c r="AG31" i="17" s="1"/>
  <c r="AC31" i="17"/>
  <c r="Y31" i="17"/>
  <c r="X31" i="17"/>
  <c r="Z31" i="17" s="1"/>
  <c r="U31" i="17"/>
  <c r="AK31" i="17" s="1"/>
  <c r="T31" i="17"/>
  <c r="V31" i="17" s="1"/>
  <c r="G31" i="17"/>
  <c r="I31" i="17" s="1"/>
  <c r="E31" i="17"/>
  <c r="AJ30" i="17"/>
  <c r="AI30" i="17"/>
  <c r="AF30" i="17"/>
  <c r="AE30" i="17"/>
  <c r="AG30" i="17" s="1"/>
  <c r="Y30" i="17"/>
  <c r="X30" i="17"/>
  <c r="Z30" i="17" s="1"/>
  <c r="U30" i="17"/>
  <c r="T30" i="17"/>
  <c r="V30" i="17" s="1"/>
  <c r="G30" i="17"/>
  <c r="J30" i="17" s="1"/>
  <c r="E30" i="17"/>
  <c r="AJ29" i="17"/>
  <c r="AI29" i="17"/>
  <c r="AF29" i="17"/>
  <c r="AE29" i="17"/>
  <c r="AG29" i="17" s="1"/>
  <c r="AC29" i="17"/>
  <c r="Y29" i="17"/>
  <c r="X29" i="17"/>
  <c r="Z29" i="17" s="1"/>
  <c r="U29" i="17"/>
  <c r="T29" i="17"/>
  <c r="V29" i="17" s="1"/>
  <c r="G29" i="17"/>
  <c r="J29" i="17" s="1"/>
  <c r="E29" i="17"/>
  <c r="AJ28" i="17"/>
  <c r="AI28" i="17"/>
  <c r="AF28" i="17"/>
  <c r="AE28" i="17"/>
  <c r="AG28" i="17" s="1"/>
  <c r="Y28" i="17"/>
  <c r="X28" i="17"/>
  <c r="Z28" i="17" s="1"/>
  <c r="U28" i="17"/>
  <c r="T28" i="17"/>
  <c r="V28" i="17" s="1"/>
  <c r="G28" i="17"/>
  <c r="J28" i="17" s="1"/>
  <c r="E28" i="17"/>
  <c r="AJ27" i="17"/>
  <c r="AI27" i="17"/>
  <c r="AF27" i="17"/>
  <c r="AE27" i="17"/>
  <c r="AG27" i="17" s="1"/>
  <c r="AC27" i="17"/>
  <c r="Y27" i="17"/>
  <c r="X27" i="17"/>
  <c r="Z27" i="17" s="1"/>
  <c r="U27" i="17"/>
  <c r="T27" i="17"/>
  <c r="V27" i="17" s="1"/>
  <c r="G27" i="17"/>
  <c r="J27" i="17" s="1"/>
  <c r="E27" i="17"/>
  <c r="AJ26" i="17"/>
  <c r="AI26" i="17"/>
  <c r="AF26" i="17"/>
  <c r="AE26" i="17"/>
  <c r="AG26" i="17" s="1"/>
  <c r="AC26" i="17"/>
  <c r="Y26" i="17"/>
  <c r="X26" i="17"/>
  <c r="Z26" i="17" s="1"/>
  <c r="U26" i="17"/>
  <c r="AK26" i="17" s="1"/>
  <c r="AL26" i="17" s="1"/>
  <c r="T26" i="17"/>
  <c r="V26" i="17" s="1"/>
  <c r="G26" i="17"/>
  <c r="I26" i="17" s="1"/>
  <c r="E26" i="17"/>
  <c r="AJ25" i="17"/>
  <c r="AI25" i="17"/>
  <c r="AF25" i="17"/>
  <c r="AE25" i="17"/>
  <c r="AG25" i="17" s="1"/>
  <c r="AC25" i="17"/>
  <c r="Y25" i="17"/>
  <c r="X25" i="17"/>
  <c r="Z25" i="17" s="1"/>
  <c r="U25" i="17"/>
  <c r="T25" i="17"/>
  <c r="V25" i="17" s="1"/>
  <c r="G25" i="17"/>
  <c r="I25" i="17" s="1"/>
  <c r="E25" i="17"/>
  <c r="AJ24" i="17"/>
  <c r="AI24" i="17"/>
  <c r="AF24" i="17"/>
  <c r="AE24" i="17"/>
  <c r="AG24" i="17" s="1"/>
  <c r="Y24" i="17"/>
  <c r="X24" i="17"/>
  <c r="Z24" i="17" s="1"/>
  <c r="U24" i="17"/>
  <c r="AK24" i="17" s="1"/>
  <c r="T24" i="17"/>
  <c r="V24" i="17" s="1"/>
  <c r="G24" i="17"/>
  <c r="J24" i="17" s="1"/>
  <c r="E24" i="17"/>
  <c r="AJ23" i="17"/>
  <c r="AI23" i="17"/>
  <c r="AF23" i="17"/>
  <c r="AE23" i="17"/>
  <c r="AG23" i="17" s="1"/>
  <c r="AC23" i="17"/>
  <c r="Y23" i="17"/>
  <c r="X23" i="17"/>
  <c r="Z23" i="17" s="1"/>
  <c r="U23" i="17"/>
  <c r="T23" i="17"/>
  <c r="V23" i="17" s="1"/>
  <c r="G23" i="17"/>
  <c r="J23" i="17" s="1"/>
  <c r="E23" i="17"/>
  <c r="AJ22" i="17"/>
  <c r="AI22" i="17"/>
  <c r="AF22" i="17"/>
  <c r="AE22" i="17"/>
  <c r="AG22" i="17" s="1"/>
  <c r="AC22" i="17"/>
  <c r="Y22" i="17"/>
  <c r="X22" i="17"/>
  <c r="Z22" i="17" s="1"/>
  <c r="U22" i="17"/>
  <c r="T22" i="17"/>
  <c r="V22" i="17" s="1"/>
  <c r="G22" i="17"/>
  <c r="J22" i="17" s="1"/>
  <c r="E22" i="17"/>
  <c r="C22" i="17"/>
  <c r="C23" i="17" s="1"/>
  <c r="C24" i="17" s="1"/>
  <c r="C25" i="17" s="1"/>
  <c r="C26" i="17" s="1"/>
  <c r="C27" i="17" s="1"/>
  <c r="C28" i="17" s="1"/>
  <c r="C29" i="17" s="1"/>
  <c r="C30" i="17" s="1"/>
  <c r="AJ21" i="17"/>
  <c r="AI21" i="17"/>
  <c r="AF21" i="17"/>
  <c r="AE21" i="17"/>
  <c r="AG21" i="17" s="1"/>
  <c r="AC21" i="17"/>
  <c r="Y21" i="17"/>
  <c r="X21" i="17"/>
  <c r="Z21" i="17" s="1"/>
  <c r="U21" i="17"/>
  <c r="T21" i="17"/>
  <c r="V21" i="17" s="1"/>
  <c r="G21" i="17"/>
  <c r="I21" i="17" s="1"/>
  <c r="E21" i="17"/>
  <c r="AJ20" i="17"/>
  <c r="AI20" i="17"/>
  <c r="AF20" i="17"/>
  <c r="AE20" i="17"/>
  <c r="AG20" i="17" s="1"/>
  <c r="AC20" i="17"/>
  <c r="Y20" i="17"/>
  <c r="X20" i="17"/>
  <c r="Z20" i="17" s="1"/>
  <c r="U20" i="17"/>
  <c r="AK20" i="17" s="1"/>
  <c r="AM20" i="17" s="1"/>
  <c r="T20" i="17"/>
  <c r="V20" i="17" s="1"/>
  <c r="G20" i="17"/>
  <c r="J20" i="17" s="1"/>
  <c r="E20" i="17"/>
  <c r="AJ19" i="17"/>
  <c r="AI19" i="17"/>
  <c r="AF19" i="17"/>
  <c r="AE19" i="17"/>
  <c r="AG19" i="17" s="1"/>
  <c r="AC19" i="17"/>
  <c r="Y19" i="17"/>
  <c r="X19" i="17"/>
  <c r="Z19" i="17" s="1"/>
  <c r="U19" i="17"/>
  <c r="T19" i="17"/>
  <c r="V19" i="17" s="1"/>
  <c r="G19" i="17"/>
  <c r="I19" i="17" s="1"/>
  <c r="E19" i="17"/>
  <c r="AJ18" i="17"/>
  <c r="AI18" i="17"/>
  <c r="AF18" i="17"/>
  <c r="AE18" i="17"/>
  <c r="AG18" i="17" s="1"/>
  <c r="AC18" i="17"/>
  <c r="Y18" i="17"/>
  <c r="X18" i="17"/>
  <c r="Z18" i="17" s="1"/>
  <c r="U18" i="17"/>
  <c r="T18" i="17"/>
  <c r="V18" i="17" s="1"/>
  <c r="G18" i="17"/>
  <c r="I18" i="17" s="1"/>
  <c r="E18" i="17"/>
  <c r="AJ17" i="17"/>
  <c r="AI17" i="17"/>
  <c r="AF17" i="17"/>
  <c r="AE17" i="17"/>
  <c r="AG17" i="17" s="1"/>
  <c r="AC17" i="17"/>
  <c r="Y17" i="17"/>
  <c r="X17" i="17"/>
  <c r="Z17" i="17" s="1"/>
  <c r="U17" i="17"/>
  <c r="AK17" i="17" s="1"/>
  <c r="T17" i="17"/>
  <c r="V17" i="17" s="1"/>
  <c r="G17" i="17"/>
  <c r="J17" i="17" s="1"/>
  <c r="E17" i="17"/>
  <c r="AJ16" i="17"/>
  <c r="AI16" i="17"/>
  <c r="AF16" i="17"/>
  <c r="AE16" i="17"/>
  <c r="AG16" i="17" s="1"/>
  <c r="AC16" i="17"/>
  <c r="Y16" i="17"/>
  <c r="X16" i="17"/>
  <c r="Z16" i="17" s="1"/>
  <c r="U16" i="17"/>
  <c r="T16" i="17"/>
  <c r="V16" i="17" s="1"/>
  <c r="G16" i="17"/>
  <c r="J16" i="17" s="1"/>
  <c r="E16" i="17"/>
  <c r="AJ15" i="17"/>
  <c r="AI15" i="17"/>
  <c r="AF15" i="17"/>
  <c r="AE15" i="17"/>
  <c r="AG15" i="17" s="1"/>
  <c r="AC15" i="17"/>
  <c r="Y15" i="17"/>
  <c r="X15" i="17"/>
  <c r="Z15" i="17" s="1"/>
  <c r="U15" i="17"/>
  <c r="T15" i="17"/>
  <c r="V15" i="17" s="1"/>
  <c r="G15" i="17"/>
  <c r="I15" i="17" s="1"/>
  <c r="E15" i="17"/>
  <c r="C15" i="17"/>
  <c r="C16" i="17" s="1"/>
  <c r="C17" i="17" s="1"/>
  <c r="C18" i="17" s="1"/>
  <c r="C19" i="17" s="1"/>
  <c r="AJ14" i="17"/>
  <c r="AI14" i="17"/>
  <c r="AF14" i="17"/>
  <c r="AE14" i="17"/>
  <c r="AG14" i="17" s="1"/>
  <c r="AC14" i="17"/>
  <c r="Y14" i="17"/>
  <c r="X14" i="17"/>
  <c r="Z14" i="17" s="1"/>
  <c r="U14" i="17"/>
  <c r="T14" i="17"/>
  <c r="V14" i="17" s="1"/>
  <c r="I14" i="17"/>
  <c r="G14" i="17"/>
  <c r="J14" i="17" s="1"/>
  <c r="E14" i="17"/>
  <c r="I18" i="22" l="1"/>
  <c r="AA19" i="22"/>
  <c r="AK15" i="22"/>
  <c r="AM15" i="22" s="1"/>
  <c r="AK17" i="22"/>
  <c r="AM17" i="22" s="1"/>
  <c r="AK14" i="22"/>
  <c r="AM14" i="22" s="1"/>
  <c r="K18" i="22"/>
  <c r="N18" i="22" s="1"/>
  <c r="O18" i="22" s="1"/>
  <c r="E19" i="22"/>
  <c r="AE19" i="22"/>
  <c r="V19" i="22"/>
  <c r="AF19" i="22"/>
  <c r="AF20" i="22" s="1"/>
  <c r="AK18" i="22"/>
  <c r="X19" i="22"/>
  <c r="X20" i="22" s="1"/>
  <c r="T19" i="22"/>
  <c r="S19" i="22" s="1"/>
  <c r="S20" i="22" s="1"/>
  <c r="Y19" i="22"/>
  <c r="Y20" i="22" s="1"/>
  <c r="AJ19" i="22"/>
  <c r="AC19" i="22"/>
  <c r="AL17" i="22"/>
  <c r="AM18" i="22"/>
  <c r="AL18" i="22"/>
  <c r="J14" i="22"/>
  <c r="K14" i="22" s="1"/>
  <c r="J15" i="22"/>
  <c r="K15" i="22" s="1"/>
  <c r="J16" i="22"/>
  <c r="K16" i="22" s="1"/>
  <c r="J17" i="22"/>
  <c r="K17" i="22" s="1"/>
  <c r="Z19" i="22"/>
  <c r="AI19" i="22"/>
  <c r="AL15" i="22"/>
  <c r="AL16" i="22"/>
  <c r="AG19" i="22"/>
  <c r="AK18" i="21"/>
  <c r="AK20" i="21"/>
  <c r="AL20" i="21" s="1"/>
  <c r="AK16" i="21"/>
  <c r="AM16" i="21" s="1"/>
  <c r="AF21" i="21"/>
  <c r="E21" i="21"/>
  <c r="X21" i="21"/>
  <c r="AI21" i="21"/>
  <c r="J15" i="21"/>
  <c r="K15" i="21" s="1"/>
  <c r="L15" i="21" s="1"/>
  <c r="M15" i="21" s="1"/>
  <c r="I17" i="21"/>
  <c r="K17" i="21" s="1"/>
  <c r="I19" i="21"/>
  <c r="K19" i="21" s="1"/>
  <c r="J20" i="21"/>
  <c r="Y21" i="21"/>
  <c r="Y22" i="21" s="1"/>
  <c r="AJ21" i="21"/>
  <c r="AC21" i="21"/>
  <c r="T21" i="21"/>
  <c r="S21" i="21" s="1"/>
  <c r="AE21" i="21"/>
  <c r="AE22" i="21" s="1"/>
  <c r="AK15" i="21"/>
  <c r="AL15" i="21" s="1"/>
  <c r="J16" i="21"/>
  <c r="K16" i="21" s="1"/>
  <c r="AK17" i="21"/>
  <c r="J18" i="21"/>
  <c r="K18" i="21" s="1"/>
  <c r="L18" i="21" s="1"/>
  <c r="M18" i="21" s="1"/>
  <c r="AK19" i="21"/>
  <c r="AL19" i="21" s="1"/>
  <c r="AK14" i="21"/>
  <c r="AL14" i="21" s="1"/>
  <c r="Z21" i="21"/>
  <c r="I14" i="21"/>
  <c r="J14" i="21"/>
  <c r="AM17" i="21"/>
  <c r="AL17" i="21"/>
  <c r="V21" i="21"/>
  <c r="AM14" i="21"/>
  <c r="AM18" i="21"/>
  <c r="AL18" i="21"/>
  <c r="S22" i="21"/>
  <c r="AG21" i="21"/>
  <c r="K20" i="21"/>
  <c r="AM20" i="21"/>
  <c r="J14" i="19"/>
  <c r="K14" i="19" s="1"/>
  <c r="L14" i="19" s="1"/>
  <c r="M14" i="19" s="1"/>
  <c r="I15" i="19"/>
  <c r="K15" i="19" s="1"/>
  <c r="AF16" i="19"/>
  <c r="AF17" i="19" s="1"/>
  <c r="X16" i="19"/>
  <c r="AI16" i="19"/>
  <c r="AK14" i="19"/>
  <c r="AL14" i="19" s="1"/>
  <c r="AK15" i="19"/>
  <c r="AL15" i="19" s="1"/>
  <c r="T16" i="19"/>
  <c r="S16" i="19" s="1"/>
  <c r="Y16" i="19"/>
  <c r="AJ16" i="19"/>
  <c r="AC16" i="19"/>
  <c r="E16" i="19"/>
  <c r="AE16" i="19"/>
  <c r="N14" i="19"/>
  <c r="O14" i="19" s="1"/>
  <c r="AM14" i="19"/>
  <c r="AM15" i="19"/>
  <c r="Z16" i="19"/>
  <c r="V16" i="19"/>
  <c r="AG16" i="19"/>
  <c r="Y26" i="18"/>
  <c r="AA26" i="18"/>
  <c r="J25" i="18"/>
  <c r="K25" i="18" s="1"/>
  <c r="L25" i="18" s="1"/>
  <c r="M25" i="18" s="1"/>
  <c r="AK16" i="18"/>
  <c r="AM16" i="18" s="1"/>
  <c r="AK19" i="18"/>
  <c r="AL19" i="18" s="1"/>
  <c r="AK15" i="18"/>
  <c r="AM15" i="18" s="1"/>
  <c r="AK18" i="18"/>
  <c r="AM18" i="18" s="1"/>
  <c r="T26" i="18"/>
  <c r="S26" i="18" s="1"/>
  <c r="AK17" i="18"/>
  <c r="AM17" i="18" s="1"/>
  <c r="AK25" i="18"/>
  <c r="AK22" i="18"/>
  <c r="AL22" i="18" s="1"/>
  <c r="AK14" i="18"/>
  <c r="AL14" i="18" s="1"/>
  <c r="AK21" i="18"/>
  <c r="AM21" i="18" s="1"/>
  <c r="J18" i="18"/>
  <c r="K18" i="18" s="1"/>
  <c r="AK20" i="18"/>
  <c r="I24" i="18"/>
  <c r="AM22" i="18"/>
  <c r="I17" i="18"/>
  <c r="K17" i="18" s="1"/>
  <c r="AK33" i="17"/>
  <c r="AK56" i="17"/>
  <c r="AM56" i="17" s="1"/>
  <c r="AK58" i="17"/>
  <c r="AC26" i="18"/>
  <c r="E26" i="18"/>
  <c r="Y27" i="18" s="1"/>
  <c r="X26" i="18"/>
  <c r="AE26" i="18"/>
  <c r="AJ26" i="18"/>
  <c r="AF27" i="18"/>
  <c r="Z26" i="18"/>
  <c r="AG26" i="18"/>
  <c r="V26" i="18"/>
  <c r="AI26" i="18"/>
  <c r="AM14" i="18"/>
  <c r="AL17" i="18"/>
  <c r="J14" i="18"/>
  <c r="I14" i="18"/>
  <c r="AM19" i="18"/>
  <c r="J20" i="18"/>
  <c r="K20" i="18" s="1"/>
  <c r="I21" i="18"/>
  <c r="J21" i="18"/>
  <c r="K24" i="18"/>
  <c r="AK24" i="18"/>
  <c r="I22" i="18"/>
  <c r="J22" i="18"/>
  <c r="AL25" i="18"/>
  <c r="AM25" i="18"/>
  <c r="I15" i="18"/>
  <c r="K15" i="18" s="1"/>
  <c r="I16" i="18"/>
  <c r="K16" i="18" s="1"/>
  <c r="AL16" i="18"/>
  <c r="I19" i="18"/>
  <c r="K19" i="18" s="1"/>
  <c r="AL20" i="18"/>
  <c r="AM20" i="18"/>
  <c r="I23" i="18"/>
  <c r="K23" i="18" s="1"/>
  <c r="AK23" i="18"/>
  <c r="N25" i="18"/>
  <c r="O25" i="18" s="1"/>
  <c r="AK15" i="17"/>
  <c r="AM15" i="17" s="1"/>
  <c r="J18" i="17"/>
  <c r="K18" i="17" s="1"/>
  <c r="AK29" i="17"/>
  <c r="AL29" i="17" s="1"/>
  <c r="AK34" i="17"/>
  <c r="J39" i="17"/>
  <c r="J45" i="17"/>
  <c r="K45" i="17" s="1"/>
  <c r="N45" i="17" s="1"/>
  <c r="O45" i="17" s="1"/>
  <c r="AK63" i="17"/>
  <c r="AL63" i="17" s="1"/>
  <c r="J25" i="17"/>
  <c r="K25" i="17" s="1"/>
  <c r="I29" i="17"/>
  <c r="K29" i="17" s="1"/>
  <c r="K56" i="17"/>
  <c r="L56" i="17" s="1"/>
  <c r="M56" i="17" s="1"/>
  <c r="AK62" i="17"/>
  <c r="AL62" i="17" s="1"/>
  <c r="I38" i="17"/>
  <c r="AK43" i="17"/>
  <c r="K49" i="17"/>
  <c r="I56" i="17"/>
  <c r="I46" i="17"/>
  <c r="K46" i="17" s="1"/>
  <c r="AK16" i="17"/>
  <c r="AM16" i="17" s="1"/>
  <c r="AK19" i="17"/>
  <c r="AM19" i="17" s="1"/>
  <c r="I23" i="17"/>
  <c r="K23" i="17" s="1"/>
  <c r="I32" i="17"/>
  <c r="AK35" i="17"/>
  <c r="AK40" i="17"/>
  <c r="AK48" i="17"/>
  <c r="I50" i="17"/>
  <c r="I51" i="17"/>
  <c r="AK54" i="17"/>
  <c r="AM54" i="17" s="1"/>
  <c r="AK55" i="17"/>
  <c r="AL55" i="17" s="1"/>
  <c r="K14" i="17"/>
  <c r="AK21" i="17"/>
  <c r="AM21" i="17" s="1"/>
  <c r="AK22" i="17"/>
  <c r="AM22" i="17" s="1"/>
  <c r="AK30" i="17"/>
  <c r="AL30" i="17" s="1"/>
  <c r="AK44" i="17"/>
  <c r="AM44" i="17" s="1"/>
  <c r="AK45" i="17"/>
  <c r="AM45" i="17" s="1"/>
  <c r="AK53" i="17"/>
  <c r="AL53" i="17" s="1"/>
  <c r="AM53" i="17"/>
  <c r="I24" i="17"/>
  <c r="K24" i="17" s="1"/>
  <c r="AK28" i="17"/>
  <c r="AM28" i="17" s="1"/>
  <c r="AK32" i="17"/>
  <c r="AL32" i="17" s="1"/>
  <c r="I34" i="17"/>
  <c r="I35" i="17"/>
  <c r="I37" i="17"/>
  <c r="K38" i="17"/>
  <c r="L38" i="17" s="1"/>
  <c r="M38" i="17" s="1"/>
  <c r="AM38" i="17"/>
  <c r="I40" i="17"/>
  <c r="I42" i="17"/>
  <c r="I44" i="17"/>
  <c r="K44" i="17" s="1"/>
  <c r="I48" i="17"/>
  <c r="K48" i="17" s="1"/>
  <c r="AK50" i="17"/>
  <c r="I52" i="17"/>
  <c r="K52" i="17" s="1"/>
  <c r="I55" i="17"/>
  <c r="K55" i="17" s="1"/>
  <c r="I58" i="17"/>
  <c r="K58" i="17" s="1"/>
  <c r="J59" i="17"/>
  <c r="K59" i="17" s="1"/>
  <c r="N59" i="17" s="1"/>
  <c r="O59" i="17" s="1"/>
  <c r="I17" i="17"/>
  <c r="K17" i="17" s="1"/>
  <c r="AK18" i="17"/>
  <c r="AM18" i="17" s="1"/>
  <c r="AK23" i="17"/>
  <c r="AL23" i="17" s="1"/>
  <c r="AK25" i="17"/>
  <c r="AM25" i="17" s="1"/>
  <c r="I47" i="17"/>
  <c r="K47" i="17" s="1"/>
  <c r="AK47" i="17"/>
  <c r="AK49" i="17"/>
  <c r="K50" i="17"/>
  <c r="AK51" i="17"/>
  <c r="J54" i="17"/>
  <c r="K54" i="17" s="1"/>
  <c r="I57" i="17"/>
  <c r="K57" i="17" s="1"/>
  <c r="AK59" i="17"/>
  <c r="AK14" i="17"/>
  <c r="AL14" i="17" s="1"/>
  <c r="AK36" i="17"/>
  <c r="AK39" i="17"/>
  <c r="K51" i="17"/>
  <c r="L14" i="17"/>
  <c r="N14" i="17"/>
  <c r="AM23" i="17"/>
  <c r="AM35" i="17"/>
  <c r="AL35" i="17"/>
  <c r="AM40" i="17"/>
  <c r="AL40" i="17"/>
  <c r="AM17" i="17"/>
  <c r="AL17" i="17"/>
  <c r="L18" i="17"/>
  <c r="M18" i="17" s="1"/>
  <c r="N18" i="17"/>
  <c r="O18" i="17" s="1"/>
  <c r="AM24" i="17"/>
  <c r="AL24" i="17"/>
  <c r="AM31" i="17"/>
  <c r="AL31" i="17"/>
  <c r="AM33" i="17"/>
  <c r="AL33" i="17"/>
  <c r="Z67" i="17"/>
  <c r="AI67" i="17"/>
  <c r="AL15" i="17"/>
  <c r="AL19" i="17"/>
  <c r="I20" i="17"/>
  <c r="K20" i="17" s="1"/>
  <c r="AL20" i="17"/>
  <c r="AL21" i="17"/>
  <c r="E67" i="17"/>
  <c r="X67" i="17"/>
  <c r="X68" i="17" s="1"/>
  <c r="AE67" i="17"/>
  <c r="AE68" i="17" s="1"/>
  <c r="AJ67" i="17"/>
  <c r="J15" i="17"/>
  <c r="K15" i="17" s="1"/>
  <c r="I16" i="17"/>
  <c r="K16" i="17" s="1"/>
  <c r="AL16" i="17"/>
  <c r="J19" i="17"/>
  <c r="K19" i="17" s="1"/>
  <c r="J21" i="17"/>
  <c r="K21" i="17" s="1"/>
  <c r="I22" i="17"/>
  <c r="K22" i="17" s="1"/>
  <c r="AL22" i="17"/>
  <c r="J26" i="17"/>
  <c r="K26" i="17" s="1"/>
  <c r="AM26" i="17"/>
  <c r="I27" i="17"/>
  <c r="K27" i="17" s="1"/>
  <c r="AK27" i="17"/>
  <c r="I28" i="17"/>
  <c r="K28" i="17" s="1"/>
  <c r="AL28" i="17"/>
  <c r="AM29" i="17"/>
  <c r="AM30" i="17"/>
  <c r="J31" i="17"/>
  <c r="K31" i="17" s="1"/>
  <c r="AM32" i="17"/>
  <c r="K34" i="17"/>
  <c r="N38" i="17"/>
  <c r="O38" i="17" s="1"/>
  <c r="K39" i="17"/>
  <c r="AL41" i="17"/>
  <c r="AL42" i="17"/>
  <c r="AM47" i="17"/>
  <c r="AL47" i="17"/>
  <c r="AM49" i="17"/>
  <c r="AL49" i="17"/>
  <c r="L50" i="17"/>
  <c r="M50" i="17" s="1"/>
  <c r="N50" i="17"/>
  <c r="O50" i="17" s="1"/>
  <c r="AM51" i="17"/>
  <c r="AL51" i="17"/>
  <c r="N54" i="17"/>
  <c r="O54" i="17" s="1"/>
  <c r="L54" i="17"/>
  <c r="M54" i="17" s="1"/>
  <c r="AL59" i="17"/>
  <c r="AM59" i="17"/>
  <c r="V67" i="17"/>
  <c r="T67" i="17"/>
  <c r="S67" i="17" s="1"/>
  <c r="S68" i="17" s="1"/>
  <c r="Y67" i="17"/>
  <c r="Y68" i="17" s="1"/>
  <c r="AF67" i="17"/>
  <c r="AF68" i="17" s="1"/>
  <c r="K32" i="17"/>
  <c r="J36" i="17"/>
  <c r="I36" i="17"/>
  <c r="K37" i="17"/>
  <c r="I41" i="17"/>
  <c r="K41" i="17" s="1"/>
  <c r="L51" i="17"/>
  <c r="M51" i="17" s="1"/>
  <c r="N51" i="17"/>
  <c r="O51" i="17" s="1"/>
  <c r="AL52" i="17"/>
  <c r="AM52" i="17"/>
  <c r="AG67" i="17"/>
  <c r="K35" i="17"/>
  <c r="AK37" i="17"/>
  <c r="K40" i="17"/>
  <c r="K42" i="17"/>
  <c r="AM43" i="17"/>
  <c r="AL43" i="17"/>
  <c r="AM48" i="17"/>
  <c r="AL48" i="17"/>
  <c r="N49" i="17"/>
  <c r="O49" i="17" s="1"/>
  <c r="L49" i="17"/>
  <c r="M49" i="17" s="1"/>
  <c r="AM57" i="17"/>
  <c r="AL57" i="17"/>
  <c r="AC67" i="17"/>
  <c r="I30" i="17"/>
  <c r="K30" i="17" s="1"/>
  <c r="I33" i="17"/>
  <c r="K33" i="17" s="1"/>
  <c r="J43" i="17"/>
  <c r="I43" i="17"/>
  <c r="AM50" i="17"/>
  <c r="AL50" i="17"/>
  <c r="L55" i="17"/>
  <c r="M55" i="17" s="1"/>
  <c r="N55" i="17"/>
  <c r="O55" i="17" s="1"/>
  <c r="AM58" i="17"/>
  <c r="AL58" i="17"/>
  <c r="AL44" i="17"/>
  <c r="L45" i="17"/>
  <c r="M45" i="17" s="1"/>
  <c r="AL45" i="17"/>
  <c r="AL46" i="17"/>
  <c r="I53" i="17"/>
  <c r="K53" i="17" s="1"/>
  <c r="AM55" i="17"/>
  <c r="N56" i="17"/>
  <c r="O56" i="17" s="1"/>
  <c r="L59" i="17"/>
  <c r="M59" i="17" s="1"/>
  <c r="AL56" i="17"/>
  <c r="I60" i="17"/>
  <c r="K60" i="17" s="1"/>
  <c r="AL60" i="17"/>
  <c r="AL66" i="17"/>
  <c r="AM66" i="17"/>
  <c r="J61" i="17"/>
  <c r="K61" i="17" s="1"/>
  <c r="AM61" i="17"/>
  <c r="J62" i="17"/>
  <c r="K62" i="17" s="1"/>
  <c r="AM62" i="17"/>
  <c r="J63" i="17"/>
  <c r="K63" i="17" s="1"/>
  <c r="AM63" i="17"/>
  <c r="J64" i="17"/>
  <c r="K64" i="17" s="1"/>
  <c r="AM64" i="17"/>
  <c r="J65" i="17"/>
  <c r="K65" i="17" s="1"/>
  <c r="AM65" i="17"/>
  <c r="J66" i="17"/>
  <c r="K66" i="17" s="1"/>
  <c r="L18" i="22" l="1"/>
  <c r="M18" i="22" s="1"/>
  <c r="AL14" i="22"/>
  <c r="AE20" i="22"/>
  <c r="L15" i="22"/>
  <c r="M15" i="22" s="1"/>
  <c r="N15" i="22"/>
  <c r="O15" i="22" s="1"/>
  <c r="L14" i="22"/>
  <c r="M14" i="22" s="1"/>
  <c r="N14" i="22"/>
  <c r="O14" i="22" s="1"/>
  <c r="L17" i="22"/>
  <c r="M17" i="22" s="1"/>
  <c r="N17" i="22"/>
  <c r="O17" i="22" s="1"/>
  <c r="AL19" i="22"/>
  <c r="AL20" i="22" s="1"/>
  <c r="AM19" i="22"/>
  <c r="AM20" i="22" s="1"/>
  <c r="L16" i="22"/>
  <c r="M16" i="22" s="1"/>
  <c r="N16" i="22"/>
  <c r="O16" i="22" s="1"/>
  <c r="AF22" i="21"/>
  <c r="X22" i="21"/>
  <c r="AM19" i="21"/>
  <c r="N15" i="21"/>
  <c r="O15" i="21" s="1"/>
  <c r="N18" i="21"/>
  <c r="O18" i="21" s="1"/>
  <c r="AL16" i="21"/>
  <c r="AL21" i="21" s="1"/>
  <c r="AL22" i="21" s="1"/>
  <c r="AM15" i="21"/>
  <c r="L17" i="21"/>
  <c r="M17" i="21" s="1"/>
  <c r="N17" i="21"/>
  <c r="O17" i="21" s="1"/>
  <c r="L19" i="21"/>
  <c r="M19" i="21" s="1"/>
  <c r="N19" i="21"/>
  <c r="O19" i="21" s="1"/>
  <c r="K14" i="21"/>
  <c r="L14" i="21" s="1"/>
  <c r="M14" i="21" s="1"/>
  <c r="AM21" i="21"/>
  <c r="AM22" i="21" s="1"/>
  <c r="N14" i="21"/>
  <c r="O14" i="21" s="1"/>
  <c r="L20" i="21"/>
  <c r="M20" i="21" s="1"/>
  <c r="N20" i="21"/>
  <c r="O20" i="21" s="1"/>
  <c r="L16" i="21"/>
  <c r="M16" i="21" s="1"/>
  <c r="N16" i="21"/>
  <c r="O16" i="21" s="1"/>
  <c r="Y17" i="19"/>
  <c r="S17" i="19"/>
  <c r="X17" i="19"/>
  <c r="AM16" i="19"/>
  <c r="AM17" i="19" s="1"/>
  <c r="N15" i="19"/>
  <c r="O15" i="19" s="1"/>
  <c r="L15" i="19"/>
  <c r="M15" i="19" s="1"/>
  <c r="AE17" i="19"/>
  <c r="AL15" i="18"/>
  <c r="AL21" i="18"/>
  <c r="AL18" i="18"/>
  <c r="L18" i="18"/>
  <c r="M18" i="18" s="1"/>
  <c r="N18" i="18"/>
  <c r="O18" i="18" s="1"/>
  <c r="S27" i="18"/>
  <c r="K14" i="18"/>
  <c r="N17" i="18"/>
  <c r="O17" i="18" s="1"/>
  <c r="L17" i="18"/>
  <c r="M17" i="18" s="1"/>
  <c r="K21" i="18"/>
  <c r="N21" i="18" s="1"/>
  <c r="O21" i="18" s="1"/>
  <c r="L29" i="17"/>
  <c r="M29" i="17" s="1"/>
  <c r="N29" i="17"/>
  <c r="O29" i="17" s="1"/>
  <c r="N25" i="17"/>
  <c r="O25" i="17" s="1"/>
  <c r="L25" i="17"/>
  <c r="M25" i="17" s="1"/>
  <c r="N16" i="18"/>
  <c r="O16" i="18" s="1"/>
  <c r="L16" i="18"/>
  <c r="M16" i="18" s="1"/>
  <c r="N23" i="18"/>
  <c r="O23" i="18" s="1"/>
  <c r="L23" i="18"/>
  <c r="M23" i="18" s="1"/>
  <c r="N19" i="18"/>
  <c r="O19" i="18" s="1"/>
  <c r="L19" i="18"/>
  <c r="M19" i="18" s="1"/>
  <c r="N15" i="18"/>
  <c r="O15" i="18" s="1"/>
  <c r="L15" i="18"/>
  <c r="M15" i="18" s="1"/>
  <c r="AL23" i="18"/>
  <c r="AM23" i="18"/>
  <c r="L24" i="18"/>
  <c r="M24" i="18" s="1"/>
  <c r="N24" i="18"/>
  <c r="O24" i="18" s="1"/>
  <c r="N14" i="18"/>
  <c r="O14" i="18" s="1"/>
  <c r="L14" i="18"/>
  <c r="M14" i="18" s="1"/>
  <c r="X27" i="18"/>
  <c r="K22" i="18"/>
  <c r="AL24" i="18"/>
  <c r="AM24" i="18"/>
  <c r="N20" i="18"/>
  <c r="O20" i="18" s="1"/>
  <c r="L20" i="18"/>
  <c r="M20" i="18" s="1"/>
  <c r="AM26" i="18"/>
  <c r="AM27" i="18" s="1"/>
  <c r="AE27" i="18"/>
  <c r="AM14" i="17"/>
  <c r="AL18" i="17"/>
  <c r="AL54" i="17"/>
  <c r="AL34" i="17"/>
  <c r="AM34" i="17"/>
  <c r="N46" i="17"/>
  <c r="O46" i="17" s="1"/>
  <c r="L46" i="17"/>
  <c r="M46" i="17" s="1"/>
  <c r="N52" i="17"/>
  <c r="O52" i="17" s="1"/>
  <c r="L52" i="17"/>
  <c r="M52" i="17" s="1"/>
  <c r="N23" i="17"/>
  <c r="O23" i="17" s="1"/>
  <c r="L23" i="17"/>
  <c r="M23" i="17" s="1"/>
  <c r="AL25" i="17"/>
  <c r="L57" i="17"/>
  <c r="M57" i="17" s="1"/>
  <c r="N57" i="17"/>
  <c r="O57" i="17" s="1"/>
  <c r="N58" i="17"/>
  <c r="O58" i="17" s="1"/>
  <c r="L58" i="17"/>
  <c r="M58" i="17" s="1"/>
  <c r="N48" i="17"/>
  <c r="O48" i="17" s="1"/>
  <c r="L48" i="17"/>
  <c r="M48" i="17" s="1"/>
  <c r="L24" i="17"/>
  <c r="M24" i="17" s="1"/>
  <c r="N24" i="17"/>
  <c r="O24" i="17" s="1"/>
  <c r="N44" i="17"/>
  <c r="O44" i="17" s="1"/>
  <c r="L44" i="17"/>
  <c r="M44" i="17" s="1"/>
  <c r="N47" i="17"/>
  <c r="O47" i="17" s="1"/>
  <c r="L47" i="17"/>
  <c r="M47" i="17" s="1"/>
  <c r="N17" i="17"/>
  <c r="O17" i="17" s="1"/>
  <c r="L17" i="17"/>
  <c r="M17" i="17" s="1"/>
  <c r="AM36" i="17"/>
  <c r="AL36" i="17"/>
  <c r="K36" i="17"/>
  <c r="N36" i="17" s="1"/>
  <c r="O36" i="17" s="1"/>
  <c r="AM39" i="17"/>
  <c r="AL39" i="17"/>
  <c r="N60" i="17"/>
  <c r="O60" i="17" s="1"/>
  <c r="L60" i="17"/>
  <c r="M60" i="17" s="1"/>
  <c r="L27" i="17"/>
  <c r="M27" i="17" s="1"/>
  <c r="N27" i="17"/>
  <c r="O27" i="17" s="1"/>
  <c r="L53" i="17"/>
  <c r="M53" i="17" s="1"/>
  <c r="N53" i="17"/>
  <c r="O53" i="17" s="1"/>
  <c r="N41" i="17"/>
  <c r="O41" i="17" s="1"/>
  <c r="L41" i="17"/>
  <c r="M41" i="17" s="1"/>
  <c r="L28" i="17"/>
  <c r="M28" i="17" s="1"/>
  <c r="N28" i="17"/>
  <c r="O28" i="17" s="1"/>
  <c r="N30" i="17"/>
  <c r="O30" i="17" s="1"/>
  <c r="L30" i="17"/>
  <c r="M30" i="17" s="1"/>
  <c r="L22" i="17"/>
  <c r="M22" i="17" s="1"/>
  <c r="N22" i="17"/>
  <c r="O22" i="17" s="1"/>
  <c r="N16" i="17"/>
  <c r="O16" i="17" s="1"/>
  <c r="L16" i="17"/>
  <c r="M16" i="17" s="1"/>
  <c r="L20" i="17"/>
  <c r="M20" i="17" s="1"/>
  <c r="N20" i="17"/>
  <c r="O20" i="17" s="1"/>
  <c r="L65" i="17"/>
  <c r="M65" i="17" s="1"/>
  <c r="N65" i="17"/>
  <c r="O65" i="17" s="1"/>
  <c r="N40" i="17"/>
  <c r="O40" i="17" s="1"/>
  <c r="L40" i="17"/>
  <c r="M40" i="17" s="1"/>
  <c r="L36" i="17"/>
  <c r="M36" i="17" s="1"/>
  <c r="AL27" i="17"/>
  <c r="AM27" i="17"/>
  <c r="L61" i="17"/>
  <c r="M61" i="17" s="1"/>
  <c r="N61" i="17"/>
  <c r="O61" i="17" s="1"/>
  <c r="K43" i="17"/>
  <c r="AL37" i="17"/>
  <c r="AM37" i="17"/>
  <c r="N32" i="17"/>
  <c r="O32" i="17" s="1"/>
  <c r="L32" i="17"/>
  <c r="M32" i="17" s="1"/>
  <c r="N34" i="17"/>
  <c r="O34" i="17" s="1"/>
  <c r="L34" i="17"/>
  <c r="M34" i="17" s="1"/>
  <c r="L63" i="17"/>
  <c r="M63" i="17" s="1"/>
  <c r="N63" i="17"/>
  <c r="O63" i="17" s="1"/>
  <c r="L66" i="17"/>
  <c r="M66" i="17" s="1"/>
  <c r="N66" i="17"/>
  <c r="O66" i="17" s="1"/>
  <c r="L64" i="17"/>
  <c r="M64" i="17" s="1"/>
  <c r="N64" i="17"/>
  <c r="O64" i="17" s="1"/>
  <c r="L62" i="17"/>
  <c r="M62" i="17" s="1"/>
  <c r="N62" i="17"/>
  <c r="O62" i="17" s="1"/>
  <c r="N35" i="17"/>
  <c r="O35" i="17" s="1"/>
  <c r="L35" i="17"/>
  <c r="M35" i="17" s="1"/>
  <c r="N37" i="17"/>
  <c r="O37" i="17" s="1"/>
  <c r="L37" i="17"/>
  <c r="M37" i="17" s="1"/>
  <c r="L21" i="17"/>
  <c r="M21" i="17" s="1"/>
  <c r="N21" i="17"/>
  <c r="O21" i="17" s="1"/>
  <c r="L15" i="17"/>
  <c r="M15" i="17" s="1"/>
  <c r="N15" i="17"/>
  <c r="O15" i="17" s="1"/>
  <c r="O14" i="17"/>
  <c r="L42" i="17"/>
  <c r="M42" i="17" s="1"/>
  <c r="N42" i="17"/>
  <c r="O42" i="17" s="1"/>
  <c r="N33" i="17"/>
  <c r="O33" i="17" s="1"/>
  <c r="L33" i="17"/>
  <c r="M33" i="17" s="1"/>
  <c r="L39" i="17"/>
  <c r="M39" i="17" s="1"/>
  <c r="N39" i="17"/>
  <c r="O39" i="17" s="1"/>
  <c r="N31" i="17"/>
  <c r="O31" i="17" s="1"/>
  <c r="L31" i="17"/>
  <c r="M31" i="17" s="1"/>
  <c r="L26" i="17"/>
  <c r="M26" i="17" s="1"/>
  <c r="N26" i="17"/>
  <c r="O26" i="17" s="1"/>
  <c r="N19" i="17"/>
  <c r="O19" i="17" s="1"/>
  <c r="L19" i="17"/>
  <c r="M19" i="17" s="1"/>
  <c r="M14" i="17"/>
  <c r="M19" i="22" l="1"/>
  <c r="M21" i="21"/>
  <c r="L21" i="21"/>
  <c r="L22" i="21" s="1"/>
  <c r="AL16" i="19"/>
  <c r="AL17" i="19" s="1"/>
  <c r="AL26" i="18"/>
  <c r="AL27" i="18" s="1"/>
  <c r="L21" i="18"/>
  <c r="M21" i="18" s="1"/>
  <c r="N22" i="18"/>
  <c r="O22" i="18" s="1"/>
  <c r="L22" i="18"/>
  <c r="M22" i="18" s="1"/>
  <c r="N26" i="18"/>
  <c r="N27" i="18" s="1"/>
  <c r="AL67" i="17"/>
  <c r="AL68" i="17" s="1"/>
  <c r="AM67" i="17"/>
  <c r="AM68" i="17" s="1"/>
  <c r="N43" i="17"/>
  <c r="O43" i="17" s="1"/>
  <c r="L43" i="17"/>
  <c r="O67" i="17"/>
  <c r="O19" i="22" l="1"/>
  <c r="N19" i="22"/>
  <c r="N20" i="22" s="1"/>
  <c r="L19" i="22"/>
  <c r="L20" i="22" s="1"/>
  <c r="O21" i="21"/>
  <c r="N21" i="21"/>
  <c r="N22" i="21" s="1"/>
  <c r="M16" i="19"/>
  <c r="L16" i="19"/>
  <c r="L17" i="19" s="1"/>
  <c r="O16" i="19"/>
  <c r="N16" i="19"/>
  <c r="N17" i="19" s="1"/>
  <c r="M26" i="18"/>
  <c r="L26" i="18"/>
  <c r="L27" i="18" s="1"/>
  <c r="O26" i="18"/>
  <c r="M43" i="17"/>
  <c r="M67" i="17" s="1"/>
  <c r="L67" i="17"/>
  <c r="L68" i="17" s="1"/>
  <c r="N67" i="17"/>
  <c r="N68" i="17" s="1"/>
  <c r="AC24" i="8" l="1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F24" i="8"/>
  <c r="E24" i="8"/>
  <c r="G23" i="8"/>
  <c r="G22" i="8"/>
  <c r="G21" i="8"/>
  <c r="G20" i="8"/>
  <c r="G19" i="8"/>
  <c r="G18" i="8"/>
  <c r="G17" i="8"/>
  <c r="G16" i="8"/>
  <c r="G15" i="8"/>
  <c r="G14" i="8"/>
  <c r="G13" i="8"/>
  <c r="G10" i="8"/>
  <c r="G17" i="7"/>
  <c r="G18" i="7"/>
  <c r="G19" i="7"/>
  <c r="G15" i="7"/>
  <c r="G14" i="7"/>
  <c r="AC24" i="7" l="1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F24" i="7"/>
  <c r="E24" i="7"/>
  <c r="G23" i="7"/>
  <c r="G22" i="7"/>
  <c r="G21" i="7"/>
  <c r="G20" i="7"/>
  <c r="G16" i="7"/>
  <c r="G13" i="7"/>
  <c r="G10" i="7"/>
  <c r="AC15" i="5" l="1"/>
  <c r="AB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F15" i="5"/>
  <c r="E15" i="5"/>
  <c r="G14" i="5"/>
  <c r="G13" i="5"/>
  <c r="G12" i="5"/>
  <c r="G11" i="5"/>
  <c r="G10" i="5"/>
  <c r="E98" i="4"/>
  <c r="AC187" i="4"/>
  <c r="AB187" i="4"/>
  <c r="Y187" i="4"/>
  <c r="X187" i="4"/>
  <c r="W187" i="4"/>
  <c r="V187" i="4"/>
  <c r="U187" i="4"/>
  <c r="T187" i="4"/>
  <c r="S187" i="4"/>
  <c r="R187" i="4"/>
  <c r="Q187" i="4"/>
  <c r="P187" i="4"/>
  <c r="O187" i="4"/>
  <c r="N187" i="4"/>
  <c r="M187" i="4"/>
  <c r="L187" i="4"/>
  <c r="K187" i="4"/>
  <c r="J187" i="4"/>
  <c r="I187" i="4"/>
  <c r="F187" i="4"/>
  <c r="E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AC98" i="4"/>
  <c r="AB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F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</calcChain>
</file>

<file path=xl/sharedStrings.xml><?xml version="1.0" encoding="utf-8"?>
<sst xmlns="http://schemas.openxmlformats.org/spreadsheetml/2006/main" count="2405" uniqueCount="623">
  <si>
    <t>NO</t>
  </si>
  <si>
    <t>SKPD</t>
  </si>
  <si>
    <t>METODE PENGADAAN</t>
  </si>
  <si>
    <t>KEGIATAN</t>
  </si>
  <si>
    <t>BELANJA</t>
  </si>
  <si>
    <t>JENIS PENGADAAN</t>
  </si>
  <si>
    <t>STATUS</t>
  </si>
  <si>
    <t>SUDAH / BELUM PHO</t>
  </si>
  <si>
    <t>TANGGAL PHO</t>
  </si>
  <si>
    <t>PL</t>
  </si>
  <si>
    <t>PKL</t>
  </si>
  <si>
    <t>PAGU ANGGARAN     (Rp.)</t>
  </si>
  <si>
    <t>SUDAH / BELUM PENGADAAN</t>
  </si>
  <si>
    <t>B</t>
  </si>
  <si>
    <t>K</t>
  </si>
  <si>
    <t>S</t>
  </si>
  <si>
    <t>J</t>
  </si>
  <si>
    <t>NAMA REKANAN</t>
  </si>
  <si>
    <t>NOMOR KONTRAK / SPB</t>
  </si>
  <si>
    <t>VOLUME  (PAKET)</t>
  </si>
  <si>
    <t>PML</t>
  </si>
  <si>
    <t>SU</t>
  </si>
  <si>
    <t>LT</t>
  </si>
  <si>
    <t>LU</t>
  </si>
  <si>
    <t>LS</t>
  </si>
  <si>
    <t>SS</t>
  </si>
  <si>
    <t>Belanja Modal Pengadaan Kursi Rapat</t>
  </si>
  <si>
    <t>Pengadaan Kendaraan Dinas/Operasional</t>
  </si>
  <si>
    <t>TOTAL</t>
  </si>
  <si>
    <t>SUMBER DANA</t>
  </si>
  <si>
    <t>DAU</t>
  </si>
  <si>
    <t>DAU / DAK / LAINNYA</t>
  </si>
  <si>
    <t>PPTK</t>
  </si>
  <si>
    <t>STRATEGIS / NON</t>
  </si>
  <si>
    <t>FORM PROSES PENGADAAN BARANG DAN JASA</t>
  </si>
  <si>
    <t>S.D 31 JULI 2014</t>
  </si>
  <si>
    <t>catatan :</t>
  </si>
  <si>
    <t>Kolom 2 :</t>
  </si>
  <si>
    <t>Diisi nama SKPD</t>
  </si>
  <si>
    <t>Kolom 3</t>
  </si>
  <si>
    <t>Diisi nama kegiatan</t>
  </si>
  <si>
    <t>Kolom 4</t>
  </si>
  <si>
    <t>Diisi nama belanja dari kegiatan pada kolom 4</t>
  </si>
  <si>
    <t>Diisi jumlah paket</t>
  </si>
  <si>
    <t>Diisi pagu anggaran belanja</t>
  </si>
  <si>
    <t>Kolom 5</t>
  </si>
  <si>
    <t>Kolom 6</t>
  </si>
  <si>
    <t>Kolom 8</t>
  </si>
  <si>
    <t>Diisi sumber dana belanja dari DAU/DAK/LAINNYA (TUGAS PEMBANTUAN, DAK PROV, KANTOR PUSAT)</t>
  </si>
  <si>
    <t>Kolom 9 - 16</t>
  </si>
  <si>
    <t xml:space="preserve">Kolom metode pengadaan diisi dengan angka 1 : LU (Lelang Umum), SU (Sayembara Umum), LT (Lelang Terbatas), PML (Pemilihan Langsung), LS (Lelang Sederhana), SS (Seleksi Sederhana, </t>
  </si>
  <si>
    <t>PKL (Penunjukan Langsung), PL (Pengadaan Langsung)</t>
  </si>
  <si>
    <t>Kolom 17 - 20</t>
  </si>
  <si>
    <t>Jenis Pengadaan diisi dengan angka 1 : B (Barang), K (Konstruksi), S (Konsultasi), J (Jasa)</t>
  </si>
  <si>
    <t>Kolom 21</t>
  </si>
  <si>
    <t>Kolom 22</t>
  </si>
  <si>
    <t>NILAI KONTRAK / SPB      (Rp.)</t>
  </si>
  <si>
    <t>Diisi dengan jumlah nilai kontrak / SPB</t>
  </si>
  <si>
    <t>Kolom 23</t>
  </si>
  <si>
    <t>Diisi dengan nomor kontrak / SPB</t>
  </si>
  <si>
    <t>Status "Sudah / Belum" PHO (apabila "sudah" diisi dengan angka 1, status "belum" cukup dikosongkan)</t>
  </si>
  <si>
    <t>Status "Sudah / Belum" Pengadaan (apabila "sudah" diisi dengan angka 1, status "belum" cukup dikosongkan)</t>
  </si>
  <si>
    <t>Kolom 24</t>
  </si>
  <si>
    <t>Kolom 25</t>
  </si>
  <si>
    <t>Diisi dengan tanggal PHO (Provisial Hand Over / Serah terima tahap 1)</t>
  </si>
  <si>
    <t>Diisi dengan Inisial PPTK Kegiatan</t>
  </si>
  <si>
    <t>Diisi dengan nama rekanan</t>
  </si>
  <si>
    <t>RSUD</t>
  </si>
  <si>
    <t>Belanja modal Pengadaan konstruksi/pembelian rumah jabatan</t>
  </si>
  <si>
    <t>Pembangunan rumah dinas</t>
  </si>
  <si>
    <t>Belanja modal Pengadaan konstruksi/pembelian rumah dinas dokter</t>
  </si>
  <si>
    <t>pembangunan rumah dinas perawat/paramedis</t>
  </si>
  <si>
    <t>Pengadaan alat-alat kesehatan rumah sakit</t>
  </si>
  <si>
    <t>Belanja Modal Alat-alat Kedokteran Lainnya</t>
  </si>
  <si>
    <t>Pengadaan obat-obatan rumah sakit</t>
  </si>
  <si>
    <t>Belanja bahan obat-obatan</t>
  </si>
  <si>
    <t>Pengadaan ambulance/mobil jenazah</t>
  </si>
  <si>
    <t>Pembangunan Ring Pengaman RSUD</t>
  </si>
  <si>
    <t>Belanja Modal Pengadaan Konstruksi Bangunan Pagar fisik</t>
  </si>
  <si>
    <t>Pembangunan saluran air bersih</t>
  </si>
  <si>
    <t>Belanja modal Pengadaan konstruksi jaringan air bersih/air minum fisik</t>
  </si>
  <si>
    <t>Belanja Modal Pengadaan Mesin Pemotong Rumput()</t>
  </si>
  <si>
    <t>Penyediaan peralatan dan perlengkapan kantor</t>
  </si>
  <si>
    <t>Belanja modal Pengadaan mesin hitung</t>
  </si>
  <si>
    <t>Belanja modal Pengadaan mesin fotocopy</t>
  </si>
  <si>
    <t>Belanja modal Pengadaan almari</t>
  </si>
  <si>
    <t>Belanja Modal Pengadaan Gorden</t>
  </si>
  <si>
    <t>Belanja Modal Pengadaan Rak Box File</t>
  </si>
  <si>
    <t>Belanja modal pengadaan kipas angin</t>
  </si>
  <si>
    <t>Belanja Modal AC</t>
  </si>
  <si>
    <t>Belanja Modal Perlengkapan Olah Raga</t>
  </si>
  <si>
    <t>Belanja Modal Pengadaan Televisi</t>
  </si>
  <si>
    <t>Belanja modal Pengadaan komputer mainframe/server</t>
  </si>
  <si>
    <t>Belanja modal Pengadaan komputer/PC</t>
  </si>
  <si>
    <t>Belanja modal Pengadaan printer</t>
  </si>
  <si>
    <t>Belanja modal Pengadaan UPS/stabilizer</t>
  </si>
  <si>
    <t>Belanja modal Pengadaan meja kerja</t>
  </si>
  <si>
    <t>Belanja modal Pengadaan kursi kerja</t>
  </si>
  <si>
    <t>Belanja modal Pengadaan tempat tidur</t>
  </si>
  <si>
    <t>Belanja modal pengadaan kursi tamu/tunggu</t>
  </si>
  <si>
    <t>Belanja Modal Pengadaan Rambu-Rambu Lalulintas</t>
  </si>
  <si>
    <t>Belanja modal Pengadaan instalasi telepon</t>
  </si>
  <si>
    <t>Belanja modal instalsi internet</t>
  </si>
  <si>
    <t>Penyediaan peralatan rumah tangga</t>
  </si>
  <si>
    <t>Belanja modal Pengadaan kulkas</t>
  </si>
  <si>
    <t>Belanja modal pengadaan alat pemasak nasi/rice cooker</t>
  </si>
  <si>
    <t>Belanja Modal Pengadaan Mesin Cuci</t>
  </si>
  <si>
    <t>Pembangunan rumah jabatan</t>
  </si>
  <si>
    <t>jasa perencanaan</t>
  </si>
  <si>
    <t>jasa pengawasan</t>
  </si>
  <si>
    <t>pengadaan Kendaraan dinas/operasional</t>
  </si>
  <si>
    <t>Belanja modal Pengadaan alat-alat angkutan darat bermotor micro bus</t>
  </si>
  <si>
    <t>Belanja modal Pengadaan alat-alat angkutan darat bermotor sepeda motor</t>
  </si>
  <si>
    <t>Pengadaan mebeleur</t>
  </si>
  <si>
    <t>Belanja modal Pengadaan meja makan</t>
  </si>
  <si>
    <t>Belanja modal Pengadaan sofa</t>
  </si>
  <si>
    <t>Jasa perencanaan pengadaan pembangunan pagar</t>
  </si>
  <si>
    <t>Jasa pengawasan pengadaan pembangunan pagar</t>
  </si>
  <si>
    <t xml:space="preserve">Penataan halaman RSUD fisik </t>
  </si>
  <si>
    <t>Penataan halaman RSUD</t>
  </si>
  <si>
    <t>jasa konsultasi perencanaan</t>
  </si>
  <si>
    <t>jasa konsultasi pengawasan</t>
  </si>
  <si>
    <t>penataan halaman belakang administrasi</t>
  </si>
  <si>
    <t>Penataan halaman belakang RSUD (fisik)</t>
  </si>
  <si>
    <t>Jasa perencanaan</t>
  </si>
  <si>
    <t>Jasa pengawasan</t>
  </si>
  <si>
    <t>Pengadaan Alat-Alat Penunjang Medis</t>
  </si>
  <si>
    <t>Belanja Konsultasi/pendampingan Kepada Pihak Ke tiga</t>
  </si>
  <si>
    <t>Pengadaan Billing RSUD</t>
  </si>
  <si>
    <t>Belanja Modal Pengadaan Software/piranti lunak/aplikasi/komputerisasi</t>
  </si>
  <si>
    <t>Belanja modal Pengadaan instalasi listrik</t>
  </si>
  <si>
    <t>Pengadaan Pengaman Listrik</t>
  </si>
  <si>
    <t>Pembangunan Instalasi Air Bersih</t>
  </si>
  <si>
    <t>Pembangunan instalasi penyulingan air fisik</t>
  </si>
  <si>
    <t>LELANG MELALUI</t>
  </si>
  <si>
    <t>ULP</t>
  </si>
  <si>
    <t>pemasangan keramik, perbaikan plafon&amp;pengecetan</t>
  </si>
  <si>
    <t>Pemasangan Keramik</t>
  </si>
  <si>
    <t>pemasangan keramik dinding zaal umum&amp;bedah</t>
  </si>
  <si>
    <t>Pemasangan keramik gedung administrasi</t>
  </si>
  <si>
    <t>Belanja Modal Tower dan atau Penampungan Air Bersih Keperluan Kantor/Rumah Tangga</t>
  </si>
  <si>
    <t>Pembangunan Tower Air</t>
  </si>
  <si>
    <t>Belanja Modal Kontstruksi Bangunan Rumah Sakit</t>
  </si>
  <si>
    <t>Pembangunan MCK/Tempat Wudhu</t>
  </si>
  <si>
    <t>Belanja Modal Bangunan Tempat Parkir</t>
  </si>
  <si>
    <t>Pembangunan Garasi</t>
  </si>
  <si>
    <t>Belanja modal Pengadaan konstruksi jalanfisik</t>
  </si>
  <si>
    <t>Pengecoran Jalan di Lingkungan RSUD</t>
  </si>
  <si>
    <t>Belanja modal Pengadaan konstruksi/pembelian gedung kantor</t>
  </si>
  <si>
    <t>Pembangunan Bengkel Kendaraan Bermotor</t>
  </si>
  <si>
    <t>Belanja modal Pengadaan alat-alat angkutan darat bermotor ambulans</t>
  </si>
  <si>
    <t>Kolom 26 - 27</t>
  </si>
  <si>
    <t>Diisi salah satu, dengan angka 1. Lelang yang dilaksanakan melalui ULP atau cukup di intern SKPD</t>
  </si>
  <si>
    <t>Kolom 28</t>
  </si>
  <si>
    <t>Kolom 29</t>
  </si>
  <si>
    <t>KABUPATEN LAMANDAU</t>
  </si>
  <si>
    <t>DIKJAR</t>
  </si>
  <si>
    <t>KEC. BELANTIKAN RAYA</t>
  </si>
  <si>
    <t xml:space="preserve"> (Pengadaan Perlengkapan Gedung Kantor)</t>
  </si>
  <si>
    <t>Belanja Modal Pengadaan Konstruksi bangunan Pagar</t>
  </si>
  <si>
    <t xml:space="preserve"> (Penataan Halaman Kantor)</t>
  </si>
  <si>
    <t>Belanja Modal Bangunan Sekat Kantor</t>
  </si>
  <si>
    <t xml:space="preserve"> (Pembuatan Sekat Ruangan Kantor)</t>
  </si>
  <si>
    <t>DISPORA</t>
  </si>
  <si>
    <t>Belanja Modal Pengadaan Kontruksi /Pembelian Gedung Kantor</t>
  </si>
  <si>
    <t xml:space="preserve"> (Pembangunan Gedung Kantor)</t>
  </si>
  <si>
    <t>Belanja Modal Pengadaan Kontruksi/Pembelian Stadion/Pembangunan Lapangan Futsal</t>
  </si>
  <si>
    <t>(Peningkatan Sarana dan Prasarana Olah Raga)</t>
  </si>
  <si>
    <t>Belanja Modal Pengadaan Tanah Sarana Stadiun Olahraga</t>
  </si>
  <si>
    <t>(Peningkatan Pembangunan Sarana dan Prasarana Olahraga)</t>
  </si>
  <si>
    <t xml:space="preserve">Belanja Modal Bangunan Bumi Perkemahan </t>
  </si>
  <si>
    <t>(Program Pembinaan Pramuka)</t>
  </si>
  <si>
    <t xml:space="preserve">Konsultan Perencanaan </t>
  </si>
  <si>
    <t xml:space="preserve">Konsultan Pengawas </t>
  </si>
  <si>
    <t xml:space="preserve">Belanja Modal Pengadaan Alat-Alat Angkutan Darat Bermotor Sepeda Motor </t>
  </si>
  <si>
    <t>Belanja Modal Pengadaan Brankas</t>
  </si>
  <si>
    <t>(Penyedian Peralatan dan Perlengkapan Kantor)</t>
  </si>
  <si>
    <t>BATANGKAWA</t>
  </si>
  <si>
    <t>SUDAH KONTRAK</t>
  </si>
  <si>
    <t>BELUM KONTRAK</t>
  </si>
  <si>
    <t>SUDAH PHO</t>
  </si>
  <si>
    <t>BELUM PHO</t>
  </si>
  <si>
    <t>Rp.</t>
  </si>
  <si>
    <t>TGL PHO</t>
  </si>
  <si>
    <t>Pagu</t>
  </si>
  <si>
    <t>BUAT SIMULASI KATALOG KORAN LOKAL, KORAN LUAR, EPROC, DAN LPSE</t>
  </si>
  <si>
    <t>No</t>
  </si>
  <si>
    <t xml:space="preserve">Jenis Pengadaan </t>
  </si>
  <si>
    <t>Metode</t>
  </si>
  <si>
    <t>Syarat Umum</t>
  </si>
  <si>
    <t>Pasal</t>
  </si>
  <si>
    <t>Nama Lengkap</t>
  </si>
  <si>
    <t>Singkatan</t>
  </si>
  <si>
    <t>PARAMETER REKAP</t>
  </si>
  <si>
    <t>A. Metode Pemilihan</t>
  </si>
  <si>
    <t>BKSJ</t>
  </si>
  <si>
    <t>J P</t>
  </si>
  <si>
    <t>RANGE</t>
  </si>
  <si>
    <t>KPA</t>
  </si>
  <si>
    <t>Sumber Dana</t>
  </si>
  <si>
    <t>LELANG Media</t>
  </si>
  <si>
    <t>LELANG LOKASI</t>
  </si>
  <si>
    <t>Pengadaan Barang &amp; Jasa</t>
  </si>
  <si>
    <t>1.</t>
  </si>
  <si>
    <t>Pelelangan Umum</t>
  </si>
  <si>
    <t xml:space="preserve">&gt; 5 Milyar </t>
  </si>
  <si>
    <t>Tidak terbatas pada bahan baku, barang setengan jadi, barang jadi / peralatan dan mahluk hidup(Penjelasan Pasal 4 huruf a)</t>
  </si>
  <si>
    <t>2.</t>
  </si>
  <si>
    <t>Pelelangan Terbatas</t>
  </si>
  <si>
    <t>Barang tertentu yg diyakini Penyedianya Terbatas</t>
  </si>
  <si>
    <t>1 (24)</t>
  </si>
  <si>
    <t>&gt;200.000.000</t>
  </si>
  <si>
    <t>Aceh</t>
  </si>
  <si>
    <t xml:space="preserve">OA </t>
  </si>
  <si>
    <t xml:space="preserve"> Otsus Aceh</t>
  </si>
  <si>
    <t>E-Proc</t>
  </si>
  <si>
    <t>Lelang Aceh Di Aceh</t>
  </si>
  <si>
    <t>uang terbesar</t>
  </si>
  <si>
    <t>3.</t>
  </si>
  <si>
    <t>Pelelangan Sederhana</t>
  </si>
  <si>
    <r>
      <rPr>
        <sz val="11"/>
        <rFont val="Calibri"/>
        <family val="2"/>
      </rPr>
      <t>≤</t>
    </r>
    <r>
      <rPr>
        <sz val="11"/>
        <rFont val="Berlin Sans FB"/>
        <family val="2"/>
      </rPr>
      <t xml:space="preserve"> 5 Milyar </t>
    </r>
  </si>
  <si>
    <t>1 (25)</t>
  </si>
  <si>
    <t>&lt;200.000.001</t>
  </si>
  <si>
    <t>Kab</t>
  </si>
  <si>
    <t xml:space="preserve">   OK </t>
  </si>
  <si>
    <t xml:space="preserve">  Otsus Kab</t>
  </si>
  <si>
    <t>DPKKA</t>
  </si>
  <si>
    <t>Lelang Aceh di Kab/kota</t>
  </si>
  <si>
    <t>4.</t>
  </si>
  <si>
    <t>Penunjukan Langsung</t>
  </si>
  <si>
    <t>Tanpa Batasan Nilai, Keadaan Tertentu, Barang Khusus</t>
  </si>
  <si>
    <t>1 (31)</t>
  </si>
  <si>
    <t>PK</t>
  </si>
  <si>
    <t>€</t>
  </si>
  <si>
    <t xml:space="preserve">   MA </t>
  </si>
  <si>
    <t xml:space="preserve"> Migas Aceh</t>
  </si>
  <si>
    <t>KOMPLIT</t>
  </si>
  <si>
    <t>Lelang di Kab/kota</t>
  </si>
  <si>
    <t>5.</t>
  </si>
  <si>
    <t>Pengadaan Langsung</t>
  </si>
  <si>
    <r>
      <rPr>
        <sz val="11"/>
        <rFont val="Calibri"/>
        <family val="2"/>
      </rPr>
      <t>≤</t>
    </r>
    <r>
      <rPr>
        <sz val="11"/>
        <rFont val="Berlin Sans FB"/>
        <family val="2"/>
      </rPr>
      <t xml:space="preserve"> 200 Juta</t>
    </r>
  </si>
  <si>
    <t>&lt;100.000.001</t>
  </si>
  <si>
    <t xml:space="preserve">   MK </t>
  </si>
  <si>
    <t xml:space="preserve">  Migas Kab</t>
  </si>
  <si>
    <t>Lelang KPA Aceh Di Aceh</t>
  </si>
  <si>
    <t>6.</t>
  </si>
  <si>
    <t>Sayembara/Kontes</t>
  </si>
  <si>
    <t>SY</t>
  </si>
  <si>
    <t xml:space="preserve">Kreativitas ,Inovasi, Tdk Ada Harga Satuan </t>
  </si>
  <si>
    <t>&lt; &gt;</t>
  </si>
  <si>
    <t xml:space="preserve">   DAU </t>
  </si>
  <si>
    <t xml:space="preserve"> DAU</t>
  </si>
  <si>
    <t>Lelang KPA Aceh di Kab/kota</t>
  </si>
  <si>
    <t>Pengadaan Pekerjaan Konstruksi</t>
  </si>
  <si>
    <t>36 (1)</t>
  </si>
  <si>
    <t xml:space="preserve">   DAK </t>
  </si>
  <si>
    <t xml:space="preserve"> DAK</t>
  </si>
  <si>
    <t>Lelang KPA KAB di Kab/kota</t>
  </si>
  <si>
    <t>Berhubung dengan pelaksanaan konstruksi bangunan atau wujud fisik yang tidak terbatas konstruksi bagi kapal, persiapan lahan, perakitan, reboisasi (Penjelasan Pasal 4 huruf b)</t>
  </si>
  <si>
    <t>Konstruksi/Pekerjaan Kompleks yg diyakini Penyedianya Terbatas</t>
  </si>
  <si>
    <t>36 (2)</t>
  </si>
  <si>
    <t xml:space="preserve">  REG </t>
  </si>
  <si>
    <t xml:space="preserve"> Reguler</t>
  </si>
  <si>
    <t>Lelang KPA KAB di Aceh</t>
  </si>
  <si>
    <t>Pemilihan Langsung</t>
  </si>
  <si>
    <r>
      <t xml:space="preserve">200 </t>
    </r>
    <r>
      <rPr>
        <sz val="11"/>
        <rFont val="Calibri"/>
        <family val="2"/>
      </rPr>
      <t>≤</t>
    </r>
    <r>
      <rPr>
        <sz val="11"/>
        <rFont val="Berlin Sans FB"/>
        <family val="2"/>
      </rPr>
      <t xml:space="preserve"> 5 Milyar </t>
    </r>
  </si>
  <si>
    <t>1 (26)</t>
  </si>
  <si>
    <t>Tanpa Batasan Nilai, Keadaan Tertentu, Konstruksi Khusus</t>
  </si>
  <si>
    <t>Pengadaan Jasa Konsultansi</t>
  </si>
  <si>
    <t>Seleksi</t>
  </si>
  <si>
    <t>41 s/d 46</t>
  </si>
  <si>
    <t>Jasa konsultan tidak terbatas jasa rekayasa, Perencanaan, Pengawasan keahlian profesi
 (huruf c) penjelasan pasal 4 huruf c</t>
  </si>
  <si>
    <t>a. Seleksi Umum</t>
  </si>
  <si>
    <t>&gt; 200 Juta</t>
  </si>
  <si>
    <t>b. Seleksi Sederhana</t>
  </si>
  <si>
    <t>&gt; 50 JT S/D &lt; = 200 JT</t>
  </si>
  <si>
    <t>1 (28)</t>
  </si>
  <si>
    <t>Tanpa Batasan Nilai, Keadaan Tertentu, Konsultansi Khusus</t>
  </si>
  <si>
    <r>
      <rPr>
        <sz val="11"/>
        <rFont val="Calibri"/>
        <family val="2"/>
      </rPr>
      <t>≤</t>
    </r>
    <r>
      <rPr>
        <sz val="11"/>
        <rFont val="Berlin Sans FB"/>
        <family val="2"/>
      </rPr>
      <t xml:space="preserve"> 50 Juta</t>
    </r>
  </si>
  <si>
    <t>&lt;50.000.001</t>
  </si>
  <si>
    <t>Sayembara</t>
  </si>
  <si>
    <t>Jasa Lainnya</t>
  </si>
  <si>
    <t>Pelelangan</t>
  </si>
  <si>
    <t>35 s/d 40</t>
  </si>
  <si>
    <t>Tidak terbatas pada Jasa Boga, Cleaning, Tenaga Kerja, Asuransi, Jahit, Layanan Kesehatan, Percetakan (Penjelasan pasal 4 huruf d)</t>
  </si>
  <si>
    <t>a. Pelelangan Umum</t>
  </si>
  <si>
    <t>b. Pelelangan Sederhana</t>
  </si>
  <si>
    <t xml:space="preserve">≤ 5 Milyar </t>
  </si>
  <si>
    <t>37 (1a)</t>
  </si>
  <si>
    <t>B. Swakelola</t>
  </si>
  <si>
    <t>Direncanakan, Dikerjakan &amp; Diawasi oleh PA/KPA/PPK</t>
  </si>
  <si>
    <t>SWA</t>
  </si>
  <si>
    <t>Kontrak antara PA/KPA dgn PPK atau PPK dgn Kelompok Masyarakat</t>
  </si>
  <si>
    <t>Bab IV
26 s.d 32</t>
  </si>
  <si>
    <t>SW</t>
  </si>
  <si>
    <t>SWAT = SWAKELOLA RUTIN</t>
  </si>
  <si>
    <t>SWAP = SWAKELOLA</t>
  </si>
  <si>
    <t>KEGIATAN STRATEGIS = DILIHAT DARI BESARAN PAGU DANA / YG MELALUI LELANG UMUM ATAU PML</t>
  </si>
  <si>
    <t>SUMBER DANA YG BERDASARKAN SHARING (EX. DAK &amp; DAU PENDAMPING), CKP DIISI DAK/DANA YG TERBESAR</t>
  </si>
  <si>
    <t xml:space="preserve">DAK </t>
  </si>
  <si>
    <t>LAINNYA</t>
  </si>
  <si>
    <t>SUDAH/BELUM</t>
  </si>
  <si>
    <t>SUDAH</t>
  </si>
  <si>
    <t>BELUM</t>
  </si>
  <si>
    <t xml:space="preserve"> </t>
  </si>
  <si>
    <t>PPBJ</t>
  </si>
  <si>
    <t>SUM</t>
  </si>
  <si>
    <t>PEMILIHAN LANGSUNG (PML)</t>
  </si>
  <si>
    <t>SELEKSI UMUM (SU)</t>
  </si>
  <si>
    <t>LELANG UMUM (LU)</t>
  </si>
  <si>
    <t>LELANG SEDERHANA (LS)</t>
  </si>
  <si>
    <t>SELEKSI SEDERHANA (SS)</t>
  </si>
  <si>
    <t>SAYEMBARA (SY)</t>
  </si>
  <si>
    <t>LELANG TERBATAS (LT)</t>
  </si>
  <si>
    <t>PENUNJUKAN LANGSUNG (PKL)</t>
  </si>
  <si>
    <t>PENGADAAN LANGSUNG (PL)</t>
  </si>
  <si>
    <t>NAMA PPTK</t>
  </si>
  <si>
    <t>SWAKELOLA PROGRAM (SWP)</t>
  </si>
  <si>
    <t>SWAKELOLA RUTIN (SWT)</t>
  </si>
  <si>
    <t>JENIS BELANJA</t>
  </si>
  <si>
    <t>BELANJA TIDAK LANGSUNG PEGAWAI (BTLP)</t>
  </si>
  <si>
    <t>BELANJA LANGSUNG PEGAWAI (BLP)</t>
  </si>
  <si>
    <t>BELANJA MODAL (BM)</t>
  </si>
  <si>
    <t>BELANJA BARANG &amp; JASA (BJ)</t>
  </si>
  <si>
    <t>A</t>
  </si>
  <si>
    <t>C</t>
  </si>
  <si>
    <t>Kolom 1</t>
  </si>
  <si>
    <t>: Input Nomor urut</t>
  </si>
  <si>
    <t>Kolom 2</t>
  </si>
  <si>
    <t>: Input Nama SKPD</t>
  </si>
  <si>
    <t>: Input jumlah paket (1 belanja = 1 paket) dari belanja PBJ</t>
  </si>
  <si>
    <t>: Input pagu anggaran dari belanja PBJ</t>
  </si>
  <si>
    <t>PROSES PENGADAAN MELALUI</t>
  </si>
  <si>
    <t>: Input nama belanja PBJ</t>
  </si>
  <si>
    <t>Kolom 7</t>
  </si>
  <si>
    <t>: Input kategori PBJ Strategis atau Non strategis (Kategori Strategis : Konsultansi &gt; 50jt, B/J &gt; 200jt)</t>
  </si>
  <si>
    <t>: Sumber dana (DAU, DAK, LAINNYA)</t>
  </si>
  <si>
    <t>Kolom 9</t>
  </si>
  <si>
    <t>: Jenis Belanja (Belanja Modal, Belanja Barang Jasa, Belanja Tidak Langsung Pegawai, Belanja Langsung Pegawai)</t>
  </si>
  <si>
    <t>Kolom 10</t>
  </si>
  <si>
    <t>: Metode Pengadaan (PL = Pengadaan Langsung, PML = Pemilihan Langsung, LU = Lelang Umum, LS = Lelang Sederhana, SS = Seleksi Sederhana, SWAP = Swakelola Program, SWAT = Swakelola Rutin)</t>
  </si>
  <si>
    <t>Kolom 11</t>
  </si>
  <si>
    <t>: Jenis Pengadaan (K= Konstruksi, B=Barang, J=Jasa, S=Konsultasi)</t>
  </si>
  <si>
    <t>Kolom 12</t>
  </si>
  <si>
    <t>:Diisi sudah/belum pengadaan</t>
  </si>
  <si>
    <t>Kolom 13</t>
  </si>
  <si>
    <t>: Diisi jumlah pagu anggaran jika sudah pengadaan</t>
  </si>
  <si>
    <t>Kolom 14</t>
  </si>
  <si>
    <t>: Diisi Nomor Kontrak/SPK/SPB</t>
  </si>
  <si>
    <t xml:space="preserve">Kolom 17 </t>
  </si>
  <si>
    <t xml:space="preserve">: Diisi nilai kontrak dari PBJ </t>
  </si>
  <si>
    <t>Kolom 18</t>
  </si>
  <si>
    <t>: Diisi tanggal PHO</t>
  </si>
  <si>
    <t>: Diisi pelaksanaan proses pengadaan, melalui ULP atau PPBJ</t>
  </si>
  <si>
    <t>: Diisi nama PPTK Pelaksana kegiatan</t>
  </si>
  <si>
    <t xml:space="preserve">Kolom 29 </t>
  </si>
  <si>
    <t>: Diisi nama Penyedia Barang/Jasa</t>
  </si>
  <si>
    <t>Untuk permintaan Softcopy format laporan dapat menghubungi bappeda bidang Pengendalian &amp; Evaluasi</t>
  </si>
  <si>
    <t>Contact Person : Nico Dwi Hermoko (081328074862)</t>
  </si>
  <si>
    <t xml:space="preserve">NIP </t>
  </si>
  <si>
    <t>NAMA SKPD</t>
  </si>
  <si>
    <t>NAMA KEPALA</t>
  </si>
  <si>
    <t>TANGGAL LAPORAN</t>
  </si>
  <si>
    <t>:</t>
  </si>
  <si>
    <t>BARANG</t>
  </si>
  <si>
    <t xml:space="preserve">KONSTRUKSI </t>
  </si>
  <si>
    <t>KONSULTASI</t>
  </si>
  <si>
    <t>JASA</t>
  </si>
  <si>
    <t>FK</t>
  </si>
  <si>
    <t>FBJ</t>
  </si>
  <si>
    <t>STRATEGIS</t>
  </si>
  <si>
    <t>NON STRATEGIS</t>
  </si>
  <si>
    <t>NOMOR KONTRAK/SPK / SPB</t>
  </si>
  <si>
    <t>Pagu                        Rp.</t>
  </si>
  <si>
    <t>FORMULIR 10</t>
  </si>
  <si>
    <t>NILAI KONTRAK/SPK/SPB                              (Rp.)</t>
  </si>
  <si>
    <t>* Catatan :</t>
  </si>
  <si>
    <t>Daftar Progres Barang &amp; Jasa yang diinput harus sesuai dengan RUP</t>
  </si>
  <si>
    <t>REALISASI KEUANGAN     (Rp.)</t>
  </si>
  <si>
    <t>Format harus sesuai dengan lampiran surat ini, dapat diunduh di www.bappeda.lamandaukab.go.id di bagian pengumuman</t>
  </si>
  <si>
    <t>NAMA KEGIATAN</t>
  </si>
  <si>
    <t>PAKET PEKERJAAN</t>
  </si>
  <si>
    <t>NILAI PAKET PEKERJAAN   (Rp.)</t>
  </si>
  <si>
    <t>LELANG PAKET MELALUI</t>
  </si>
  <si>
    <t>NAMA PENYEDIA B/J</t>
  </si>
  <si>
    <t>MASA KERJA KONTRAK</t>
  </si>
  <si>
    <t>TABEL IDENTIFIKASI</t>
  </si>
  <si>
    <t>PROSES PENGADAAN BARANG DAN JASA  PEMERINTAH PAKET STRATEGIS DAN NON STRATEGIS TAHUN 2016</t>
  </si>
  <si>
    <t>Informasi penginputan lebih lanjut dapat menghubungi Bappeda Kabupaten Lamandau Bidang Pengendalian (Contact Person. Nico Dwi Hermoko 081328074862)</t>
  </si>
  <si>
    <t>Pembangunan Rumah Dinas</t>
  </si>
  <si>
    <t>Perencanaan Pembangunan Rumah Genset</t>
  </si>
  <si>
    <t>Perencanaan Pembangunan KM/WC Pos Jaga Rujab Bupati</t>
  </si>
  <si>
    <t>Perencanaan Cor Jalan Masuk Rujab Bupati</t>
  </si>
  <si>
    <t>Pembuatan Tangki BBM Rumah Genset Wabup</t>
  </si>
  <si>
    <t>Perencanaan Rehab Parit/ Saluran Air Lingkungan Rujab Bupati</t>
  </si>
  <si>
    <t>Pembangunan Rumah Genset Rujab Wabup</t>
  </si>
  <si>
    <t>Review Perencanaan Rujab Wakil Bupati</t>
  </si>
  <si>
    <t>Belanja Modal Lanjutan Penataan Jalan dan Halaman Rujab Bupati Lama/Gedung PKK (Tahap II)</t>
  </si>
  <si>
    <t>Pengawasan Cor halaman jalan masuk rujab bupati</t>
  </si>
  <si>
    <t>Pembangunan KM/WC (2 unit) pos jaga Rujab Bupati</t>
  </si>
  <si>
    <t>Belanja Modal lanjutan Pengembangan Rumah Jabatan Wakil Bupati (Tahap II)</t>
  </si>
  <si>
    <t>Sumur dengan Pompa</t>
  </si>
  <si>
    <t>Jaringan Cabang Distribusi Kapasitas Kecil</t>
  </si>
  <si>
    <t>Pengawasan Pembangunan KM/WC (2 unit) pos jaga Rujab Bupati</t>
  </si>
  <si>
    <t>Pembangunan Gedung Kantor</t>
  </si>
  <si>
    <t>Perencanaan Penambahan Gedung Belakang GPU</t>
  </si>
  <si>
    <t>Pengadaan Lampu PJU di Lingkungan Kantor SETDA</t>
  </si>
  <si>
    <t>Pengadaan Pintu Pagar Kantor GPU Lantang Torang</t>
  </si>
  <si>
    <t>Perencanaan Rehab Cor Dak Ruang Loby Rujab Bupati</t>
  </si>
  <si>
    <t>Perencanaan Rehab WC/ Toilet Ruang Kerja dan Rapat Bupati, Wakil Bupati dan Sekretaris Daerah</t>
  </si>
  <si>
    <t>Perencanaan Rehab Gedung GPU + KM/WC GPU</t>
  </si>
  <si>
    <t>Perencanaan Rehab Gedung KORPRI</t>
  </si>
  <si>
    <t>Belanja Modal Penataan Halaman GPU (Pembangunan Taman dan Ikon)</t>
  </si>
  <si>
    <t> Penambahan Gedung Belakang GPU</t>
  </si>
  <si>
    <t>Pengawasan Penambahan Gedung Belakang GPU</t>
  </si>
  <si>
    <t>Pengawasan Lanjutan Penataan Jalan dan Halaman Rujab Bupati Lama/Gedung PKK (Tahap II)</t>
  </si>
  <si>
    <t>Pengawasan Penataan Halaman GPU (Pembangunan Taman dan Ikon)</t>
  </si>
  <si>
    <t>Lanjutan Penambahan Parit di Jalan Lingkungan SETDA</t>
  </si>
  <si>
    <t>Perencanaan Penataan Halaman GPU (Pembangunan Taman dan Ikon)</t>
  </si>
  <si>
    <t>Penyediaan Peralatan dan Perlengkapan Kantor</t>
  </si>
  <si>
    <t>Pengadaan Mobil Jenazah untuk Warga eks Trans SP</t>
  </si>
  <si>
    <t>Pengadaan Peralatan Jaringan</t>
  </si>
  <si>
    <t>Pengadaan Printer dan Scanner</t>
  </si>
  <si>
    <t>Alat komunikasi Radio HF/FM Lain-lain</t>
  </si>
  <si>
    <t>Pengadaan Barang Bercorak Kebudayaan Alat Kesenian</t>
  </si>
  <si>
    <t>Pengadaan Wireless, Televisi</t>
  </si>
  <si>
    <t>Belanja Modal Peralatan Meubeler</t>
  </si>
  <si>
    <t>Belanja Gambar Presiden dan Wakil (Pigura)</t>
  </si>
  <si>
    <t>Kipas Angin Air Outdoor</t>
  </si>
  <si>
    <t>Peralatan Pendukung Operasional Asrama Mahasiswa Yogyakarta</t>
  </si>
  <si>
    <t>Pengadaan AC Split</t>
  </si>
  <si>
    <t>Pengadaan Peralatan Studio Video dan Film</t>
  </si>
  <si>
    <t>Pengadaan Personal Komputer</t>
  </si>
  <si>
    <t>Pengadaan UPS</t>
  </si>
  <si>
    <t>Pengadaan OS. WINDOWS 7/8/10</t>
  </si>
  <si>
    <t>Sekat Ruangan Kepala Bagian</t>
  </si>
  <si>
    <t>Peralatan Antena SHF/Parabola Lain-lain</t>
  </si>
  <si>
    <t>Pengadaan Meja Kerja Pejabat</t>
  </si>
  <si>
    <t>Portal Informasi Berbasis Web</t>
  </si>
  <si>
    <t>Aplikasi Menajemen ASN Elektronik</t>
  </si>
  <si>
    <t>Pemeliharaan Hardware Sofware Sistem Web</t>
  </si>
  <si>
    <t>Aplikasi Layanan dan Informasi</t>
  </si>
  <si>
    <t>Belanja internet/hosting/ colocation/e-mail/VPS</t>
  </si>
  <si>
    <t>Pendampingan Portal Informasi</t>
  </si>
  <si>
    <t>Pengadaan pakaian dinas beserta perlengkapannya</t>
  </si>
  <si>
    <t>Pakaian Pakaian Dinas PNS/ASN dan Atributnya</t>
  </si>
  <si>
    <t>Belanja Pakaian Batik Tradisional</t>
  </si>
  <si>
    <t>Rehabilitasi sedang/berat gedung kantor</t>
  </si>
  <si>
    <t>Perencanaan Penataan Halaman dan Jalan Gudang Arsip</t>
  </si>
  <si>
    <t>Pengawasan Rehab Gedung Korpri</t>
  </si>
  <si>
    <t>Penataan Halaman dan Jalan Gudang Arsip</t>
  </si>
  <si>
    <t>Rehab Gedung GPU + KM/WC GPU</t>
  </si>
  <si>
    <t>Pengawasan rehab WC/Toliet ruang kerja dan rapat bupati, wakil bupati dan sekretaris daerah</t>
  </si>
  <si>
    <t>Rebab WC/Toilet ruang kerja dan rapat bupati, wakil bupati dan sekretaris daerah</t>
  </si>
  <si>
    <t>Pengawasan Rehab Gedung GPU + KM/WC GPU</t>
  </si>
  <si>
    <t>Pengawasan Penataan Halaman dan Jalan Gudang Arsip</t>
  </si>
  <si>
    <t>Rehabilitasi sedang/berat kendaraan dinas/operasional</t>
  </si>
  <si>
    <t>Rehabilitasi sedang/berat kendaraan</t>
  </si>
  <si>
    <t>Pengadaan Barang inventaris KDH dan WKDH</t>
  </si>
  <si>
    <t>Rehabilitasi sedang/berat rumah jabatan</t>
  </si>
  <si>
    <t>Rehab parit/saluran air lingkungan Rujab Bupati</t>
  </si>
  <si>
    <t>Rehab. cor dak ruang loby Rujab Bupati</t>
  </si>
  <si>
    <t>Pengawasan Rehab. cor dak ruang loby Rujab Bupati</t>
  </si>
  <si>
    <t>Pengadaan Kendaraan dinas/ operasional</t>
  </si>
  <si>
    <t>Pengadaan Mobil LPTQ, LPP dan PWI</t>
  </si>
  <si>
    <t>011/SPBJ-K/ SETDA/I/2016</t>
  </si>
  <si>
    <t>22-01-2016  s/d   02-02-2016</t>
  </si>
  <si>
    <t>044/SPBJ-K/ SETDA/I/2016</t>
  </si>
  <si>
    <t>22-01-2016  s/d  29-01-2016</t>
  </si>
  <si>
    <t>033/SPBJ-K/ SETDA/I/2016</t>
  </si>
  <si>
    <t>22-01-2016  s/d   08-02-2016</t>
  </si>
  <si>
    <t>022/SPBJ-K/ SETDA/I/2016</t>
  </si>
  <si>
    <t>22-01-2016  s/d   29-01-2016</t>
  </si>
  <si>
    <t>009/SPBJ-A/ SETDA/I/2016</t>
  </si>
  <si>
    <t>19-01-2016  s/d   18-03-2016</t>
  </si>
  <si>
    <t>019/SPBJ-B/ SETDA/I/2016</t>
  </si>
  <si>
    <t>18-01-2016  s/d   16-04-2016</t>
  </si>
  <si>
    <t>066/SPBJ-K/ SETDA/I/2016</t>
  </si>
  <si>
    <t>22-01-2016  s/d   28-01-2016</t>
  </si>
  <si>
    <t>055/SPBJ-K/ SETDA/I/2016</t>
  </si>
  <si>
    <t>22-01-2016  s/d  14-02-2016</t>
  </si>
  <si>
    <t>030/SPBJ-B/ SETDA/I/2016</t>
  </si>
  <si>
    <t>19-01-2016  s/d   17-04-2016</t>
  </si>
  <si>
    <t>018/SPBJ-A/ SETDA/I/2016</t>
  </si>
  <si>
    <t>19-01-2016  s/d   03-03-2016</t>
  </si>
  <si>
    <t>077/SPBJ-K/ SETDA/I/2016</t>
  </si>
  <si>
    <t>088/SPBJ-K/ SETDA/I/2016</t>
  </si>
  <si>
    <t>099/SPBJ-K/ SETDA/I/2016</t>
  </si>
  <si>
    <t>22-01-2016  s/d   31-01-2016</t>
  </si>
  <si>
    <t>110/SPBJ-K/ SETDA/I/2016</t>
  </si>
  <si>
    <t>009/SPBJ-B/ SETDA/I/2016</t>
  </si>
  <si>
    <t>18-01-2016  s/d  17-03-2016</t>
  </si>
  <si>
    <t>032/SPBJ-B/ SETDA/I/2016</t>
  </si>
  <si>
    <t>20-01-2016  s/d  04-03-2016</t>
  </si>
  <si>
    <t>042/SPBJ-B/ SETDA/I/2016</t>
  </si>
  <si>
    <t>22-01-2016  s/d  11-03-2016</t>
  </si>
  <si>
    <t>ARNADIN, S.Hut</t>
  </si>
  <si>
    <t>CV. Rancang Megah Consultant</t>
  </si>
  <si>
    <t>CV. Sinar Borneo</t>
  </si>
  <si>
    <t>CV. Alsa Prima</t>
  </si>
  <si>
    <t>TITUS WELSI, S.Sos</t>
  </si>
  <si>
    <t>CV. Tika Kreatif Desain Konsultan</t>
  </si>
  <si>
    <t>CV. Donny Putra</t>
  </si>
  <si>
    <t>GUSNIWADI, SH</t>
  </si>
  <si>
    <t>PT. Mitra Putra Profitamas</t>
  </si>
  <si>
    <t>CV. Sinar Marunting</t>
  </si>
  <si>
    <t>CV. Sinar Mandiri</t>
  </si>
  <si>
    <t>FRANKLLIN, SE</t>
  </si>
  <si>
    <t>TRI SANTOSO,S.STP</t>
  </si>
  <si>
    <t>ACHMAD SA'DUDDIN,S.Akt</t>
  </si>
  <si>
    <t>CV. Karya Mandiri</t>
  </si>
  <si>
    <t>SEKRETARIAT DAERAH KABUPATEN LAMANDAU</t>
  </si>
  <si>
    <t>Drs. ARIFIN L.P. UMBING, M.A.P</t>
  </si>
  <si>
    <t>19581226 198001 1 001</t>
  </si>
  <si>
    <t>088/SPBJ-B/ SETDA/II/2016</t>
  </si>
  <si>
    <t>12-02-2016  s/d  27-03-2016</t>
  </si>
  <si>
    <t>046/SPBJ-A/ SETDA/I/2016</t>
  </si>
  <si>
    <t>099/SPBJ-B/ SETDA/I/2016</t>
  </si>
  <si>
    <t>064/SPBJ-B/ SETDA/I/2016</t>
  </si>
  <si>
    <t>19-01-2016  s/d  17-04-2016</t>
  </si>
  <si>
    <t>05-02-2016  s/d  04-04-2016</t>
  </si>
  <si>
    <t>15-02-2016  s/d   30-03-2016</t>
  </si>
  <si>
    <t>112/SPBJ-K/ SETDA/II/2016</t>
  </si>
  <si>
    <t>027/SPBJ-A/ SETDA/I/2016</t>
  </si>
  <si>
    <t>19-01-2016  s/d  18-03-2016</t>
  </si>
  <si>
    <t>CV. Ayu Sport</t>
  </si>
  <si>
    <t>PT. ASTRA Internasional</t>
  </si>
  <si>
    <t>Pengawasan Rehab parit/saluran air lingkungan Rujab Bupati</t>
  </si>
  <si>
    <t>Pengawasan Pembangunan Rumah Genset Rujab Wabup</t>
  </si>
  <si>
    <t>Belanja Modal Peralatan dan Mesin -Pengadaan Alat Bantu Keamanan</t>
  </si>
  <si>
    <t>Rehab Gedung Korpri</t>
  </si>
  <si>
    <t>Cor halaman jalan masuk rujab bupati</t>
  </si>
  <si>
    <t>CV. Karya Perdana Konsultan</t>
  </si>
  <si>
    <t>Belanja Modal Peralatan dan Mesin/Pengadaan Alat Kantor Lainnya (Genset WKDH)</t>
  </si>
  <si>
    <t>Pengawasan Lanjutan Pengembangan Rumah Jabatan Wakil Bupati (Tahap II)</t>
  </si>
  <si>
    <t>143/SPBJ-B/ SETDA/II/2016</t>
  </si>
  <si>
    <t>25-02-2016  s/d  14-04-2016</t>
  </si>
  <si>
    <t>154/SPBJ-B/ SETDA/III/2016</t>
  </si>
  <si>
    <t>176/SPBJ-B/ SETDA/IV/2016</t>
  </si>
  <si>
    <t>187/SPBJ-B/ SETDA/IV/2016</t>
  </si>
  <si>
    <t>132/SPBJ-B/ SETDA/III/2016</t>
  </si>
  <si>
    <t>198/SPBJ-B/ SETDA/IV/2016</t>
  </si>
  <si>
    <t>209/SPBJ-B/ SETDA/IV/2016</t>
  </si>
  <si>
    <t>115/SPBJ-K/ SETDA/II/2016</t>
  </si>
  <si>
    <t>22-02-2016  s/d  22-03-2016</t>
  </si>
  <si>
    <t>119/SPBJ-K/ SETDA/II/2016</t>
  </si>
  <si>
    <t>25-02-2016  s/d  25-03-2016</t>
  </si>
  <si>
    <t>01-04-2016  s/d   29-06-2016</t>
  </si>
  <si>
    <t>01-04-2016  s/d   30-05-2016</t>
  </si>
  <si>
    <t>CV. Candi Saputra</t>
  </si>
  <si>
    <t>CV. Kaharap Asi</t>
  </si>
  <si>
    <t xml:space="preserve">CV. Putra Tunggal </t>
  </si>
  <si>
    <t>CV. Papuja Indojaya Konstruksi</t>
  </si>
  <si>
    <t>16-03-2016  s/d   15-05-2016</t>
  </si>
  <si>
    <t>16-03-2016  s/d   14-05-2016</t>
  </si>
  <si>
    <t>220/SPBJ-K/ SETDA/V/2016</t>
  </si>
  <si>
    <t>19-05-2016  s/d   14-10-2016</t>
  </si>
  <si>
    <t>218/SPBJ-K/ SETDA/IV/2016</t>
  </si>
  <si>
    <t>04-04-2016  s/d   30-09-2016</t>
  </si>
  <si>
    <t>207/SPBJ-K/ SETDA/IV/2016</t>
  </si>
  <si>
    <t>209/SPBJ-K/ SETDA/IV/2016</t>
  </si>
  <si>
    <t>185/SPBJ-K/ SETDA/IV/2016</t>
  </si>
  <si>
    <t>01-04-2016  s/d   30-04-2016</t>
  </si>
  <si>
    <t>019/SPBJ-K/ SETDA/IV/2016</t>
  </si>
  <si>
    <t>152/SPBJ-K/ SETDA/IV/2016</t>
  </si>
  <si>
    <t>141/SPBJ-K/ SETDA/III/2016</t>
  </si>
  <si>
    <t>130/SPBJ-K/ SETDA/III/2016</t>
  </si>
  <si>
    <t>16-03-2016  s/d  14-05-2016</t>
  </si>
  <si>
    <t>266/SPBJ-B/ SETDA/V/2016</t>
  </si>
  <si>
    <t>19-05-2016  s/d  04-12-2016</t>
  </si>
  <si>
    <t>CV. Izzaka Karya</t>
  </si>
  <si>
    <t>263/SPBJ-B/ SETDA/V/2016</t>
  </si>
  <si>
    <t>19-05-2016  s/d   04-12-2016</t>
  </si>
  <si>
    <t>PT. Mutiara Bulik Indah</t>
  </si>
  <si>
    <t>CV. Putra Tunggal</t>
  </si>
  <si>
    <t>CV. Bintang Baguna</t>
  </si>
  <si>
    <t>249/SPBJ-B/ SETDA/V/2016</t>
  </si>
  <si>
    <t>22-05-2016  s/d  18-07-2016</t>
  </si>
  <si>
    <t>165/SPBJ-B/SETDA/II/2016</t>
  </si>
  <si>
    <t>25-02-2016  s/d  04-04-2016</t>
  </si>
  <si>
    <r>
      <rPr>
        <sz val="10"/>
        <color rgb="FF00B0F0"/>
        <rFont val="Calibri"/>
        <family val="2"/>
        <scheme val="minor"/>
      </rPr>
      <t>CV. Putra Tunggal;</t>
    </r>
    <r>
      <rPr>
        <sz val="10"/>
        <color theme="1"/>
        <rFont val="Calibri"/>
        <family val="2"/>
        <scheme val="minor"/>
      </rPr>
      <t xml:space="preserve"> CV. Donny Putra;  </t>
    </r>
    <r>
      <rPr>
        <sz val="10"/>
        <color rgb="FF7030A0"/>
        <rFont val="Calibri"/>
        <family val="2"/>
        <scheme val="minor"/>
      </rPr>
      <t>CV. Putra Tunggal</t>
    </r>
    <r>
      <rPr>
        <sz val="10"/>
        <color theme="1"/>
        <rFont val="Calibri"/>
        <family val="2"/>
        <scheme val="minor"/>
      </rPr>
      <t>;</t>
    </r>
  </si>
  <si>
    <r>
      <rPr>
        <sz val="10"/>
        <color rgb="FF00B0F0"/>
        <rFont val="Calibri"/>
        <family val="2"/>
        <scheme val="minor"/>
      </rPr>
      <t>075/SPBJ-B/ SETDA/I/2016;</t>
    </r>
    <r>
      <rPr>
        <sz val="10"/>
        <color theme="1"/>
        <rFont val="Calibri"/>
        <family val="2"/>
        <scheme val="minor"/>
      </rPr>
      <t xml:space="preserve">  054/SPBJ-A/ SETDA/II/2016;  </t>
    </r>
    <r>
      <rPr>
        <sz val="10"/>
        <color rgb="FF7030A0"/>
        <rFont val="Calibri"/>
        <family val="2"/>
        <scheme val="minor"/>
      </rPr>
      <t>229/SPBJ-B/ SETDA/Iv/2016</t>
    </r>
  </si>
  <si>
    <r>
      <rPr>
        <sz val="10"/>
        <color rgb="FF0070C0"/>
        <rFont val="Calibri"/>
        <family val="2"/>
        <scheme val="minor"/>
      </rPr>
      <t>01-02-2016 s/d 16-03-2016;</t>
    </r>
    <r>
      <rPr>
        <sz val="10"/>
        <color theme="1"/>
        <rFont val="Calibri"/>
        <family val="2"/>
        <scheme val="minor"/>
      </rPr>
      <t xml:space="preserve">  25-02-2016  s/d  25-03-2016;  </t>
    </r>
    <r>
      <rPr>
        <sz val="10"/>
        <color rgb="FF7030A0"/>
        <rFont val="Calibri"/>
        <family val="2"/>
        <scheme val="minor"/>
      </rPr>
      <t>25-04-2016 s/d 08-06-2016;</t>
    </r>
  </si>
  <si>
    <t>212/SPBJ-B/ SETDA/IV/2016</t>
  </si>
  <si>
    <t>218/SPBJ-B/ SETDA/IV/2016</t>
  </si>
  <si>
    <t>tidak dilaksanakan karena anggaran tidak cukup</t>
  </si>
  <si>
    <t>215/SPBJ-B/ SETDA/IV/2016</t>
  </si>
  <si>
    <t>053/SPBJ-B/ SETDA/I/2016</t>
  </si>
  <si>
    <t>286/SPBJ-B/SETDA/V/2016</t>
  </si>
  <si>
    <t>CV. MITRA ALAM SEJAHTERA</t>
  </si>
  <si>
    <t>20-05-2016 s/d 18-07-2016</t>
  </si>
  <si>
    <t>289/SPBJ-B/SETDA/VI/2016</t>
  </si>
  <si>
    <t>CV. SUMBER ILHAM</t>
  </si>
  <si>
    <t>13-06-2016 s/d 09-11-2016</t>
  </si>
  <si>
    <t>PT.Telkom Indonesia; CV.Global Intermedia; PT.SIGMA CIPTA CARAKA</t>
  </si>
  <si>
    <t>243/SPBJ-K/ SETDA/V/2016</t>
  </si>
  <si>
    <t>26-05-2016  s/d   24-07-2016</t>
  </si>
  <si>
    <t>299/SPBJ-B/ SETDA/V/2016</t>
  </si>
  <si>
    <t>232/SPBJ-K/ SETDA/VI/2016</t>
  </si>
  <si>
    <t>13-06-2016  s/d   09-11-2016</t>
  </si>
  <si>
    <t>CV. Global Intermedia</t>
  </si>
  <si>
    <t>Invoice N.16.06.08.06 (Jun2016)</t>
  </si>
  <si>
    <t>CV. Ifa Graha Consultant</t>
  </si>
  <si>
    <t>05/02/2016 ; 15/03/2016; 03/05/2016</t>
  </si>
  <si>
    <t xml:space="preserve">Dalam Proses (penyusunan kontrak) 
</t>
  </si>
  <si>
    <t>BILL REFF : 4834531000031
05322067193
Invoice#539490
N.17.02-09-02
N.16.01-09-01
Invoice#9014002432118201603
Invoice#559671
invoice#901408243118261801
Invoice#559671
Invoice#586701
Invoice#581191
Invoice#UPKL-1603-10802
Invoice 4834531000034-201604
Invoice 80032005251000-1201604
UPKL-1605-11342
Invoice 9014002432118201606
Invoice 605/KV.08-JT/V/2016
Invoice 800320052510001201607
Invoice 9014002432118201608</t>
  </si>
  <si>
    <t>245/SPBJ-K/ SETDA/VII/2016</t>
  </si>
  <si>
    <t>11-07-2016  s/d   07-11-2016</t>
  </si>
  <si>
    <t xml:space="preserve">Dalam Proses 
</t>
  </si>
  <si>
    <t>Dialihkan ke Pembangunan Pagar Rujab Wabub pada perubahan anggaran</t>
  </si>
  <si>
    <t>Proses Lelang  26-9-2016</t>
  </si>
  <si>
    <t>28/1/2016
4/2/2016
4/2/2016
17/2/2016
17/2/2016
28/3/2016
28/3/2016
22/3/2016
22/3/2016
31/3/2016
5/4/2016
5/4/2016
13/5/2016
20/5/2016
30/5/2016
13/6/2016
14/6/2016
27/6/2016
27/6/2016
20/7/2016
15/8/2016 27/9/2016
28/9/2016</t>
  </si>
  <si>
    <t>Perencanaan Lanjutan Penataan Jalan Rujab Bupati Lama/ Gedung PKK (Tahap II)</t>
  </si>
  <si>
    <t>Pengadaan Mobil Minibus/ Station Wagon/ MPV</t>
  </si>
  <si>
    <t>Pengadaan Sepeda Motor</t>
  </si>
  <si>
    <t>Mobil Dinas Kabag</t>
  </si>
  <si>
    <t>Pengadaan Sepeda Motor Kasubbag</t>
  </si>
  <si>
    <t>NANGA BULIK,  ......... OKTOBER  2016</t>
  </si>
  <si>
    <t>................</t>
  </si>
  <si>
    <t>...............</t>
  </si>
  <si>
    <t>NIP. ...........................................</t>
  </si>
  <si>
    <t>Mengetahui:</t>
  </si>
  <si>
    <t>Kepala Bagian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</si>
</sst>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Rp&quot;#,##0_);\(&quot;Rp&quot;#,##0\)"/>
    <numFmt numFmtId="42" formatCode="_(&quot;Rp&quot;* #,##0_);_(&quot;Rp&quot;* \(#,##0\);_(&quot;Rp&quot;* &quot;-&quot;_);_(@_)"/>
    <numFmt numFmtId="41" formatCode="_(* #,##0_);_(* \(#,##0\);_(* &quot;-&quot;_);_(@_)"/>
    <numFmt numFmtId="44" formatCode="_(&quot;Rp&quot;* #,##0.00_);_(&quot;Rp&quot;* \(#,##0.00\);_(&quot;Rp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(* #,##0.000000_);_(* \(#,##0.000000\);_(* &quot;-&quot;_);_(@_)"/>
    <numFmt numFmtId="167" formatCode="_(* #,##0.000_);_(* \(#,##0.000\);_(* &quot;-&quot;???_);_(@_)"/>
    <numFmt numFmtId="168" formatCode="_([$€-2]* #,##0.00_);_([$€-2]* \(#,##0.00\);_([$€-2]* &quot;-&quot;??_)"/>
    <numFmt numFmtId="169" formatCode="[$-F800]dddd\,\ mmmm\ dd\,\ yyyy"/>
    <numFmt numFmtId="170" formatCode="0;[Red]0"/>
    <numFmt numFmtId="171" formatCode="_(* #,##0.000_);_(* \(#,##0.000\);_(* &quot;-&quot;_);_(@_)"/>
    <numFmt numFmtId="172" formatCode="0.000"/>
    <numFmt numFmtId="173" formatCode="[$-421]dd\ mmmm\ yyyy;@"/>
    <numFmt numFmtId="174" formatCode="&quot;Rp&quot;#,##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charset val="1"/>
      <scheme val="minor"/>
    </font>
    <font>
      <u/>
      <sz val="7"/>
      <color theme="10"/>
      <name val="MS Sans Serif"/>
      <family val="2"/>
    </font>
    <font>
      <sz val="11"/>
      <color rgb="FF9C6500"/>
      <name val="Calibri"/>
      <family val="2"/>
      <charset val="1"/>
      <scheme val="minor"/>
    </font>
    <font>
      <sz val="10"/>
      <color indexed="12"/>
      <name val="Tahoma"/>
      <family val="2"/>
    </font>
    <font>
      <sz val="20"/>
      <color rgb="FF7030A0"/>
      <name val="Berlin Sans FB"/>
      <family val="2"/>
    </font>
    <font>
      <sz val="18"/>
      <color theme="1"/>
      <name val="Calibri"/>
      <family val="2"/>
      <charset val="1"/>
      <scheme val="minor"/>
    </font>
    <font>
      <sz val="16"/>
      <color theme="0"/>
      <name val="Berlin Sans FB"/>
      <family val="2"/>
    </font>
    <font>
      <sz val="12"/>
      <color theme="1"/>
      <name val="Berlin Sans FB"/>
      <family val="2"/>
    </font>
    <font>
      <b/>
      <sz val="18"/>
      <color theme="1"/>
      <name val="Calibri"/>
      <family val="2"/>
      <scheme val="minor"/>
    </font>
    <font>
      <sz val="13"/>
      <color theme="1"/>
      <name val="Berlin Sans FB"/>
      <family val="2"/>
    </font>
    <font>
      <b/>
      <sz val="14"/>
      <color theme="1"/>
      <name val="Tahoma"/>
      <family val="2"/>
    </font>
    <font>
      <sz val="11"/>
      <color theme="1"/>
      <name val="Berlin Sans FB"/>
      <family val="2"/>
    </font>
    <font>
      <b/>
      <sz val="11"/>
      <name val="Calibri"/>
      <family val="2"/>
    </font>
    <font>
      <sz val="14"/>
      <color theme="1"/>
      <name val="Tahoma"/>
      <family val="2"/>
    </font>
    <font>
      <sz val="11"/>
      <name val="Berlin Sans FB"/>
      <family val="2"/>
    </font>
    <font>
      <sz val="11"/>
      <name val="Calibri"/>
      <family val="2"/>
    </font>
    <font>
      <sz val="11.5"/>
      <color theme="1"/>
      <name val="Berlin Sans FB"/>
      <family val="2"/>
    </font>
    <font>
      <sz val="14"/>
      <color theme="1"/>
      <name val="Calibri"/>
      <family val="2"/>
      <charset val="1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0"/>
      <color indexed="8"/>
      <name val="Arial"/>
      <family val="2"/>
    </font>
    <font>
      <b/>
      <sz val="10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sz val="10"/>
      <color rgb="FF000000"/>
      <name val="Lucida Sans Unicode"/>
      <family val="2"/>
    </font>
    <font>
      <u/>
      <sz val="11"/>
      <color theme="10"/>
      <name val="Calibri"/>
      <family val="2"/>
      <charset val="1"/>
      <scheme val="minor"/>
    </font>
    <font>
      <sz val="8"/>
      <name val="Tahoma"/>
      <family val="2"/>
    </font>
    <font>
      <sz val="10"/>
      <color rgb="FF000000"/>
      <name val="Inherit"/>
    </font>
    <font>
      <sz val="10"/>
      <color rgb="FF0070C0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color rgb="FF00B0F0"/>
      <name val="Calibri"/>
      <family val="2"/>
      <scheme val="minor"/>
    </font>
    <font>
      <sz val="10"/>
      <color rgb="FF7030A0"/>
      <name val="Calibri"/>
      <family val="2"/>
      <scheme val="minor"/>
    </font>
    <font>
      <i/>
      <sz val="10"/>
      <color rgb="FF0070C0"/>
      <name val="Calibri"/>
      <family val="2"/>
      <scheme val="minor"/>
    </font>
    <font>
      <b/>
      <i/>
      <sz val="10"/>
      <color theme="3" tint="0.3999755851924192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46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top"/>
    </xf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top"/>
    </xf>
    <xf numFmtId="41" fontId="14" fillId="0" borderId="0" applyFont="0" applyFill="0" applyBorder="0" applyAlignment="0" applyProtection="0">
      <alignment vertical="top"/>
    </xf>
    <xf numFmtId="41" fontId="14" fillId="0" borderId="0" applyFont="0" applyFill="0" applyBorder="0" applyAlignment="0" applyProtection="0">
      <alignment vertical="top"/>
    </xf>
    <xf numFmtId="41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2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2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168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9" fontId="16" fillId="0" borderId="0" applyNumberFormat="0" applyFill="0" applyBorder="0" applyAlignment="0" applyProtection="0">
      <alignment vertical="top"/>
      <protection locked="0"/>
    </xf>
    <xf numFmtId="169" fontId="16" fillId="0" borderId="0" applyNumberFormat="0" applyFill="0" applyBorder="0" applyAlignment="0" applyProtection="0">
      <alignment vertical="top"/>
      <protection locked="0"/>
    </xf>
    <xf numFmtId="169" fontId="16" fillId="0" borderId="0" applyNumberFormat="0" applyFill="0" applyBorder="0" applyAlignment="0" applyProtection="0">
      <alignment vertical="top"/>
      <protection locked="0"/>
    </xf>
    <xf numFmtId="169" fontId="16" fillId="0" borderId="0" applyNumberFormat="0" applyFill="0" applyBorder="0" applyAlignment="0" applyProtection="0">
      <alignment vertical="top"/>
      <protection locked="0"/>
    </xf>
    <xf numFmtId="168" fontId="17" fillId="5" borderId="0" applyNumberFormat="0" applyBorder="0" applyAlignment="0" applyProtection="0"/>
    <xf numFmtId="0" fontId="12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8" fontId="11" fillId="0" borderId="0"/>
    <xf numFmtId="0" fontId="9" fillId="0" borderId="0"/>
    <xf numFmtId="0" fontId="9" fillId="0" borderId="0"/>
    <xf numFmtId="168" fontId="11" fillId="0" borderId="0"/>
    <xf numFmtId="169" fontId="9" fillId="0" borderId="0"/>
    <xf numFmtId="169" fontId="9" fillId="0" borderId="0"/>
    <xf numFmtId="169" fontId="9" fillId="0" borderId="0"/>
    <xf numFmtId="169" fontId="11" fillId="0" borderId="0"/>
    <xf numFmtId="169" fontId="11" fillId="0" borderId="0"/>
    <xf numFmtId="0" fontId="9" fillId="0" borderId="0"/>
    <xf numFmtId="0" fontId="9" fillId="0" borderId="0"/>
    <xf numFmtId="0" fontId="9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2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1" fontId="9" fillId="0" borderId="0"/>
    <xf numFmtId="0" fontId="9" fillId="0" borderId="0"/>
    <xf numFmtId="0" fontId="12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8" fontId="12" fillId="0" borderId="0"/>
    <xf numFmtId="0" fontId="12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1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1" fillId="0" borderId="0"/>
    <xf numFmtId="0" fontId="11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9" fillId="0" borderId="0"/>
    <xf numFmtId="0" fontId="9" fillId="0" borderId="0"/>
    <xf numFmtId="168" fontId="11" fillId="0" borderId="0"/>
    <xf numFmtId="169" fontId="9" fillId="0" borderId="0"/>
    <xf numFmtId="169" fontId="9" fillId="0" borderId="0"/>
    <xf numFmtId="169" fontId="9" fillId="0" borderId="0"/>
    <xf numFmtId="0" fontId="12" fillId="0" borderId="0"/>
    <xf numFmtId="0" fontId="12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8" fontId="11" fillId="0" borderId="0"/>
    <xf numFmtId="0" fontId="9" fillId="0" borderId="0"/>
    <xf numFmtId="0" fontId="1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9" fillId="0" borderId="0"/>
    <xf numFmtId="168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8" fontId="11" fillId="0" borderId="0"/>
    <xf numFmtId="0" fontId="13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168" fontId="11" fillId="0" borderId="0"/>
    <xf numFmtId="0" fontId="9" fillId="0" borderId="0"/>
    <xf numFmtId="0" fontId="11" fillId="0" borderId="0"/>
    <xf numFmtId="169" fontId="9" fillId="0" borderId="0"/>
    <xf numFmtId="0" fontId="9" fillId="0" borderId="0"/>
    <xf numFmtId="168" fontId="11" fillId="0" borderId="0"/>
    <xf numFmtId="0" fontId="9" fillId="0" borderId="0"/>
    <xf numFmtId="0" fontId="9" fillId="0" borderId="0"/>
    <xf numFmtId="168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8" fontId="11" fillId="0" borderId="0"/>
    <xf numFmtId="168" fontId="11" fillId="0" borderId="0"/>
    <xf numFmtId="0" fontId="9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9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9" fillId="0" borderId="0"/>
    <xf numFmtId="0" fontId="12" fillId="0" borderId="0"/>
    <xf numFmtId="0" fontId="9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9" fillId="0" borderId="0"/>
    <xf numFmtId="0" fontId="9" fillId="0" borderId="0"/>
    <xf numFmtId="0" fontId="9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8" fontId="1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9" fillId="0" borderId="0"/>
    <xf numFmtId="0" fontId="11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9" fillId="0" borderId="0"/>
    <xf numFmtId="169" fontId="9" fillId="0" borderId="0"/>
    <xf numFmtId="169" fontId="9" fillId="0" borderId="0"/>
    <xf numFmtId="0" fontId="9" fillId="0" borderId="0"/>
    <xf numFmtId="0" fontId="9" fillId="0" borderId="0"/>
    <xf numFmtId="0" fontId="9" fillId="0" borderId="0"/>
    <xf numFmtId="168" fontId="11" fillId="0" borderId="0"/>
    <xf numFmtId="0" fontId="9" fillId="0" borderId="0"/>
    <xf numFmtId="0" fontId="9" fillId="0" borderId="0"/>
    <xf numFmtId="0" fontId="9" fillId="0" borderId="0"/>
    <xf numFmtId="169" fontId="10" fillId="0" borderId="0"/>
    <xf numFmtId="169" fontId="10" fillId="0" borderId="0"/>
    <xf numFmtId="169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168" fontId="11" fillId="0" borderId="0"/>
    <xf numFmtId="169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12" fillId="0" borderId="0"/>
    <xf numFmtId="169" fontId="12" fillId="0" borderId="0"/>
    <xf numFmtId="169" fontId="12" fillId="0" borderId="0"/>
    <xf numFmtId="169" fontId="9" fillId="0" borderId="0"/>
    <xf numFmtId="170" fontId="9" fillId="0" borderId="0"/>
    <xf numFmtId="169" fontId="9" fillId="0" borderId="0"/>
    <xf numFmtId="0" fontId="9" fillId="0" borderId="0"/>
    <xf numFmtId="0" fontId="9" fillId="0" borderId="0"/>
    <xf numFmtId="168" fontId="11" fillId="0" borderId="0"/>
    <xf numFmtId="0" fontId="9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9" fillId="0" borderId="0"/>
    <xf numFmtId="0" fontId="9" fillId="0" borderId="0"/>
    <xf numFmtId="0" fontId="9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8" fontId="11" fillId="0" borderId="0"/>
    <xf numFmtId="168" fontId="11" fillId="0" borderId="0"/>
    <xf numFmtId="168" fontId="11" fillId="0" borderId="0"/>
    <xf numFmtId="169" fontId="12" fillId="0" borderId="0"/>
    <xf numFmtId="169" fontId="12" fillId="0" borderId="0"/>
    <xf numFmtId="169" fontId="12" fillId="0" borderId="0"/>
    <xf numFmtId="0" fontId="9" fillId="0" borderId="0"/>
    <xf numFmtId="0" fontId="9" fillId="0" borderId="0"/>
    <xf numFmtId="0" fontId="9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9" fillId="0" borderId="0"/>
    <xf numFmtId="0" fontId="9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8" fontId="10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168" fontId="10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9" fillId="0" borderId="0"/>
    <xf numFmtId="169" fontId="12" fillId="0" borderId="0"/>
    <xf numFmtId="169" fontId="12" fillId="0" borderId="0"/>
    <xf numFmtId="169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3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3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71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8" fontId="12" fillId="0" borderId="0"/>
    <xf numFmtId="0" fontId="9" fillId="0" borderId="0"/>
    <xf numFmtId="0" fontId="9" fillId="0" borderId="0"/>
    <xf numFmtId="0" fontId="11" fillId="0" borderId="0"/>
    <xf numFmtId="168" fontId="11" fillId="0" borderId="0"/>
    <xf numFmtId="0" fontId="9" fillId="0" borderId="0"/>
    <xf numFmtId="0" fontId="9" fillId="0" borderId="0"/>
    <xf numFmtId="0" fontId="11" fillId="0" borderId="0"/>
    <xf numFmtId="168" fontId="9" fillId="0" borderId="0"/>
    <xf numFmtId="168" fontId="9" fillId="0" borderId="0"/>
    <xf numFmtId="168" fontId="10" fillId="0" borderId="0"/>
    <xf numFmtId="0" fontId="14" fillId="0" borderId="0">
      <alignment vertical="top"/>
    </xf>
    <xf numFmtId="0" fontId="9" fillId="0" borderId="0"/>
    <xf numFmtId="170" fontId="9" fillId="0" borderId="0"/>
    <xf numFmtId="172" fontId="9" fillId="0" borderId="0"/>
    <xf numFmtId="17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0" fontId="12" fillId="0" borderId="0"/>
    <xf numFmtId="0" fontId="11" fillId="0" borderId="0"/>
    <xf numFmtId="168" fontId="10" fillId="0" borderId="0"/>
    <xf numFmtId="0" fontId="12" fillId="0" borderId="0"/>
    <xf numFmtId="0" fontId="9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9" fillId="0" borderId="0"/>
    <xf numFmtId="0" fontId="9" fillId="0" borderId="0"/>
    <xf numFmtId="0" fontId="9" fillId="0" borderId="0"/>
    <xf numFmtId="169" fontId="13" fillId="0" borderId="0"/>
    <xf numFmtId="0" fontId="9" fillId="0" borderId="0"/>
    <xf numFmtId="169" fontId="13" fillId="0" borderId="0"/>
    <xf numFmtId="0" fontId="9" fillId="0" borderId="0"/>
    <xf numFmtId="0" fontId="9" fillId="0" borderId="0"/>
    <xf numFmtId="168" fontId="9" fillId="0" borderId="0"/>
    <xf numFmtId="169" fontId="13" fillId="0" borderId="0"/>
    <xf numFmtId="0" fontId="9" fillId="0" borderId="0"/>
    <xf numFmtId="0" fontId="9" fillId="0" borderId="0"/>
    <xf numFmtId="168" fontId="12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9" fillId="0" borderId="0"/>
    <xf numFmtId="168" fontId="9" fillId="0" borderId="0"/>
    <xf numFmtId="168" fontId="9" fillId="0" borderId="0"/>
    <xf numFmtId="0" fontId="9" fillId="0" borderId="0"/>
    <xf numFmtId="0" fontId="9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9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168" fontId="10" fillId="0" borderId="0"/>
    <xf numFmtId="0" fontId="9" fillId="0" borderId="0"/>
    <xf numFmtId="0" fontId="9" fillId="0" borderId="0"/>
    <xf numFmtId="168" fontId="10" fillId="0" borderId="0"/>
    <xf numFmtId="168" fontId="10" fillId="0" borderId="0"/>
    <xf numFmtId="0" fontId="12" fillId="0" borderId="0"/>
    <xf numFmtId="0" fontId="9" fillId="0" borderId="0"/>
    <xf numFmtId="0" fontId="9" fillId="0" borderId="0"/>
    <xf numFmtId="0" fontId="9" fillId="0" borderId="0"/>
    <xf numFmtId="169" fontId="9" fillId="0" borderId="0"/>
    <xf numFmtId="169" fontId="9" fillId="0" borderId="0"/>
    <xf numFmtId="169" fontId="9" fillId="0" borderId="0"/>
    <xf numFmtId="168" fontId="11" fillId="0" borderId="0"/>
    <xf numFmtId="0" fontId="12" fillId="0" borderId="0"/>
    <xf numFmtId="0" fontId="12" fillId="0" borderId="0"/>
    <xf numFmtId="0" fontId="12" fillId="0" borderId="0"/>
    <xf numFmtId="169" fontId="9" fillId="0" borderId="0"/>
    <xf numFmtId="169" fontId="9" fillId="0" borderId="0"/>
    <xf numFmtId="169" fontId="9" fillId="0" borderId="0"/>
    <xf numFmtId="168" fontId="11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8" fontId="11" fillId="0" borderId="0"/>
    <xf numFmtId="168" fontId="10" fillId="0" borderId="0"/>
    <xf numFmtId="16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0" fillId="0" borderId="0"/>
    <xf numFmtId="0" fontId="9" fillId="0" borderId="0"/>
    <xf numFmtId="168" fontId="10" fillId="0" borderId="0"/>
    <xf numFmtId="168" fontId="10" fillId="0" borderId="0"/>
    <xf numFmtId="0" fontId="9" fillId="0" borderId="0"/>
    <xf numFmtId="0" fontId="12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2" fillId="0" borderId="0"/>
    <xf numFmtId="0" fontId="12" fillId="0" borderId="0"/>
    <xf numFmtId="169" fontId="13" fillId="0" borderId="0"/>
    <xf numFmtId="169" fontId="13" fillId="0" borderId="0"/>
    <xf numFmtId="169" fontId="13" fillId="0" borderId="0"/>
    <xf numFmtId="0" fontId="12" fillId="0" borderId="0"/>
    <xf numFmtId="0" fontId="12" fillId="0" borderId="0"/>
    <xf numFmtId="169" fontId="12" fillId="0" borderId="0"/>
    <xf numFmtId="169" fontId="12" fillId="0" borderId="0"/>
    <xf numFmtId="169" fontId="13" fillId="0" borderId="0"/>
    <xf numFmtId="169" fontId="13" fillId="0" borderId="0"/>
    <xf numFmtId="169" fontId="13" fillId="0" borderId="0"/>
    <xf numFmtId="169" fontId="12" fillId="0" borderId="0"/>
    <xf numFmtId="170" fontId="12" fillId="0" borderId="0"/>
    <xf numFmtId="0" fontId="12" fillId="0" borderId="0"/>
    <xf numFmtId="0" fontId="12" fillId="0" borderId="0"/>
    <xf numFmtId="0" fontId="12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2" fillId="0" borderId="0"/>
    <xf numFmtId="0" fontId="12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8" fontId="13" fillId="0" borderId="0"/>
    <xf numFmtId="0" fontId="9" fillId="0" borderId="0"/>
    <xf numFmtId="168" fontId="10" fillId="0" borderId="0"/>
    <xf numFmtId="0" fontId="1" fillId="0" borderId="0"/>
    <xf numFmtId="168" fontId="10" fillId="0" borderId="0"/>
    <xf numFmtId="168" fontId="10" fillId="0" borderId="0"/>
    <xf numFmtId="168" fontId="10" fillId="0" borderId="0"/>
    <xf numFmtId="0" fontId="9" fillId="0" borderId="0"/>
    <xf numFmtId="168" fontId="10" fillId="0" borderId="0"/>
    <xf numFmtId="168" fontId="10" fillId="0" borderId="0"/>
    <xf numFmtId="0" fontId="12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0" fontId="11" fillId="0" borderId="0"/>
    <xf numFmtId="169" fontId="13" fillId="0" borderId="0"/>
    <xf numFmtId="169" fontId="13" fillId="0" borderId="0"/>
    <xf numFmtId="169" fontId="13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9" fillId="0" borderId="0"/>
    <xf numFmtId="0" fontId="9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1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0" fontId="9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13" fillId="0" borderId="0"/>
    <xf numFmtId="0" fontId="9" fillId="0" borderId="0"/>
    <xf numFmtId="0" fontId="9" fillId="0" borderId="0"/>
    <xf numFmtId="169" fontId="13" fillId="0" borderId="0"/>
    <xf numFmtId="0" fontId="9" fillId="0" borderId="0"/>
    <xf numFmtId="169" fontId="13" fillId="0" borderId="0"/>
    <xf numFmtId="0" fontId="9" fillId="0" borderId="0"/>
    <xf numFmtId="0" fontId="9" fillId="0" borderId="0"/>
    <xf numFmtId="0" fontId="9" fillId="0" borderId="0"/>
    <xf numFmtId="168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9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9" fillId="0" borderId="0"/>
    <xf numFmtId="0" fontId="13" fillId="0" borderId="0"/>
    <xf numFmtId="169" fontId="13" fillId="0" borderId="0"/>
    <xf numFmtId="0" fontId="9" fillId="0" borderId="0"/>
    <xf numFmtId="169" fontId="13" fillId="0" borderId="0"/>
    <xf numFmtId="169" fontId="13" fillId="0" borderId="0"/>
    <xf numFmtId="169" fontId="13" fillId="0" borderId="0"/>
    <xf numFmtId="0" fontId="9" fillId="0" borderId="0"/>
    <xf numFmtId="0" fontId="9" fillId="0" borderId="0"/>
    <xf numFmtId="168" fontId="9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1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8" fontId="13" fillId="0" borderId="0"/>
    <xf numFmtId="168" fontId="10" fillId="0" borderId="0"/>
    <xf numFmtId="168" fontId="10" fillId="0" borderId="0"/>
    <xf numFmtId="168" fontId="10" fillId="0" borderId="0"/>
    <xf numFmtId="0" fontId="9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8" fontId="11" fillId="0" borderId="0"/>
    <xf numFmtId="169" fontId="9" fillId="0" borderId="0"/>
    <xf numFmtId="169" fontId="9" fillId="0" borderId="0"/>
    <xf numFmtId="169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8" fontId="11" fillId="0" borderId="0"/>
    <xf numFmtId="169" fontId="9" fillId="0" borderId="0"/>
    <xf numFmtId="169" fontId="9" fillId="0" borderId="0"/>
    <xf numFmtId="169" fontId="9" fillId="0" borderId="0"/>
    <xf numFmtId="0" fontId="9" fillId="0" borderId="0"/>
    <xf numFmtId="168" fontId="11" fillId="0" borderId="0"/>
    <xf numFmtId="169" fontId="13" fillId="0" borderId="0"/>
    <xf numFmtId="169" fontId="13" fillId="0" borderId="0"/>
    <xf numFmtId="169" fontId="13" fillId="0" borderId="0"/>
    <xf numFmtId="0" fontId="9" fillId="0" borderId="0"/>
    <xf numFmtId="0" fontId="9" fillId="0" borderId="0"/>
    <xf numFmtId="169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8" fontId="11" fillId="0" borderId="0"/>
    <xf numFmtId="168" fontId="11" fillId="0" borderId="0"/>
    <xf numFmtId="168" fontId="11" fillId="0" borderId="0"/>
    <xf numFmtId="169" fontId="13" fillId="0" borderId="0"/>
    <xf numFmtId="169" fontId="13" fillId="0" borderId="0"/>
    <xf numFmtId="169" fontId="13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9" fillId="0" borderId="0"/>
    <xf numFmtId="169" fontId="9" fillId="0" borderId="0"/>
    <xf numFmtId="169" fontId="9" fillId="0" borderId="0"/>
    <xf numFmtId="168" fontId="11" fillId="0" borderId="0"/>
    <xf numFmtId="9" fontId="14" fillId="0" borderId="0" applyFont="0" applyFill="0" applyBorder="0" applyAlignment="0" applyProtection="0">
      <alignment vertical="top"/>
    </xf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>
      <alignment vertical="top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12" fillId="0" borderId="3">
      <alignment horizontal="left" vertical="center" indent="1"/>
    </xf>
    <xf numFmtId="0" fontId="18" fillId="0" borderId="7">
      <alignment horizontal="center" vertical="center" wrapText="1"/>
    </xf>
    <xf numFmtId="0" fontId="49" fillId="0" borderId="0" applyNumberFormat="0" applyFill="0" applyBorder="0" applyAlignment="0" applyProtection="0"/>
  </cellStyleXfs>
  <cellXfs count="33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64" fontId="4" fillId="2" borderId="1" xfId="1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164" fontId="3" fillId="0" borderId="1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3" xfId="0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164" fontId="3" fillId="0" borderId="1" xfId="1" applyNumberFormat="1" applyFont="1" applyBorder="1" applyAlignment="1" applyProtection="1">
      <alignment vertical="top" wrapText="1"/>
      <protection locked="0"/>
    </xf>
    <xf numFmtId="164" fontId="3" fillId="0" borderId="1" xfId="1" applyNumberFormat="1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</xf>
    <xf numFmtId="164" fontId="4" fillId="2" borderId="1" xfId="1" applyNumberFormat="1" applyFont="1" applyFill="1" applyBorder="1" applyAlignment="1" applyProtection="1">
      <alignment horizontal="center" vertical="top" wrapText="1"/>
    </xf>
    <xf numFmtId="0" fontId="0" fillId="0" borderId="0" xfId="0" applyProtection="1"/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vertical="top" wrapText="1"/>
    </xf>
    <xf numFmtId="0" fontId="7" fillId="0" borderId="0" xfId="0" applyFont="1" applyAlignment="1" applyProtection="1">
      <alignment horizontal="left" vertical="top" wrapText="1"/>
    </xf>
    <xf numFmtId="0" fontId="7" fillId="0" borderId="0" xfId="0" applyFont="1" applyAlignment="1" applyProtection="1">
      <alignment vertical="top" wrapText="1"/>
    </xf>
    <xf numFmtId="0" fontId="7" fillId="0" borderId="0" xfId="0" applyFont="1" applyProtection="1"/>
    <xf numFmtId="0" fontId="9" fillId="0" borderId="0" xfId="594"/>
    <xf numFmtId="0" fontId="9" fillId="0" borderId="0" xfId="594" applyAlignment="1">
      <alignment horizontal="center" vertical="center"/>
    </xf>
    <xf numFmtId="0" fontId="20" fillId="0" borderId="0" xfId="594" applyFont="1" applyAlignment="1">
      <alignment horizontal="left" vertical="center"/>
    </xf>
    <xf numFmtId="0" fontId="22" fillId="7" borderId="18" xfId="594" applyFont="1" applyFill="1" applyBorder="1" applyAlignment="1">
      <alignment horizontal="center" vertical="center"/>
    </xf>
    <xf numFmtId="0" fontId="22" fillId="9" borderId="24" xfId="594" applyFont="1" applyFill="1" applyBorder="1" applyAlignment="1">
      <alignment horizontal="center" vertical="center"/>
    </xf>
    <xf numFmtId="0" fontId="22" fillId="9" borderId="25" xfId="594" applyFont="1" applyFill="1" applyBorder="1" applyAlignment="1">
      <alignment horizontal="left" vertical="center"/>
    </xf>
    <xf numFmtId="0" fontId="22" fillId="9" borderId="17" xfId="594" applyFont="1" applyFill="1" applyBorder="1" applyAlignment="1">
      <alignment horizontal="center" vertical="center"/>
    </xf>
    <xf numFmtId="0" fontId="22" fillId="9" borderId="19" xfId="594" applyFont="1" applyFill="1" applyBorder="1" applyAlignment="1">
      <alignment horizontal="center" vertical="center"/>
    </xf>
    <xf numFmtId="0" fontId="24" fillId="9" borderId="18" xfId="594" applyFont="1" applyFill="1" applyBorder="1" applyAlignment="1">
      <alignment horizontal="center" vertical="center"/>
    </xf>
    <xf numFmtId="0" fontId="22" fillId="9" borderId="26" xfId="594" applyFont="1" applyFill="1" applyBorder="1" applyAlignment="1">
      <alignment horizontal="center" vertical="center"/>
    </xf>
    <xf numFmtId="0" fontId="25" fillId="0" borderId="4" xfId="594" applyFont="1" applyBorder="1" applyAlignment="1">
      <alignment horizontal="center" vertical="center" textRotation="90"/>
    </xf>
    <xf numFmtId="0" fontId="23" fillId="0" borderId="1" xfId="594" applyFont="1" applyBorder="1" applyAlignment="1">
      <alignment horizontal="center" vertical="center"/>
    </xf>
    <xf numFmtId="0" fontId="25" fillId="0" borderId="4" xfId="594" applyFont="1" applyBorder="1" applyAlignment="1">
      <alignment horizontal="center" vertical="center"/>
    </xf>
    <xf numFmtId="0" fontId="25" fillId="0" borderId="4" xfId="594" applyFont="1" applyBorder="1" applyAlignment="1">
      <alignment horizontal="center" vertical="center" wrapText="1"/>
    </xf>
    <xf numFmtId="0" fontId="22" fillId="0" borderId="27" xfId="594" applyFont="1" applyBorder="1" applyAlignment="1">
      <alignment horizontal="center" vertical="center"/>
    </xf>
    <xf numFmtId="0" fontId="22" fillId="0" borderId="3" xfId="594" applyFont="1" applyBorder="1" applyAlignment="1">
      <alignment horizontal="left" vertical="center"/>
    </xf>
    <xf numFmtId="0" fontId="26" fillId="0" borderId="11" xfId="594" applyFont="1" applyBorder="1" applyAlignment="1">
      <alignment horizontal="center" vertical="center"/>
    </xf>
    <xf numFmtId="0" fontId="26" fillId="0" borderId="13" xfId="594" applyFont="1" applyBorder="1" applyAlignment="1">
      <alignment horizontal="left" vertical="center"/>
    </xf>
    <xf numFmtId="0" fontId="24" fillId="0" borderId="12" xfId="594" applyFont="1" applyBorder="1" applyAlignment="1">
      <alignment horizontal="center" vertical="center"/>
    </xf>
    <xf numFmtId="0" fontId="27" fillId="0" borderId="11" xfId="594" applyFont="1" applyFill="1" applyBorder="1" applyAlignment="1">
      <alignment horizontal="center" vertical="center"/>
    </xf>
    <xf numFmtId="0" fontId="26" fillId="0" borderId="28" xfId="594" applyFont="1" applyBorder="1" applyAlignment="1">
      <alignment horizontal="center" vertical="center"/>
    </xf>
    <xf numFmtId="0" fontId="28" fillId="10" borderId="1" xfId="594" applyFont="1" applyFill="1" applyBorder="1" applyAlignment="1">
      <alignment horizontal="center" vertical="center"/>
    </xf>
    <xf numFmtId="0" fontId="28" fillId="10" borderId="4" xfId="594" applyFont="1" applyFill="1" applyBorder="1" applyAlignment="1">
      <alignment horizontal="center" vertical="center"/>
    </xf>
    <xf numFmtId="0" fontId="9" fillId="0" borderId="0" xfId="594" applyFont="1"/>
    <xf numFmtId="0" fontId="26" fillId="0" borderId="27" xfId="594" applyFont="1" applyBorder="1" applyAlignment="1">
      <alignment horizontal="center" vertical="center"/>
    </xf>
    <xf numFmtId="0" fontId="26" fillId="0" borderId="5" xfId="594" applyFont="1" applyBorder="1" applyAlignment="1">
      <alignment horizontal="center" vertical="center"/>
    </xf>
    <xf numFmtId="0" fontId="26" fillId="0" borderId="7" xfId="594" applyFont="1" applyBorder="1" applyAlignment="1">
      <alignment horizontal="left" vertical="center"/>
    </xf>
    <xf numFmtId="0" fontId="24" fillId="0" borderId="6" xfId="594" applyFont="1" applyBorder="1" applyAlignment="1">
      <alignment horizontal="center" vertical="center"/>
    </xf>
    <xf numFmtId="0" fontId="29" fillId="0" borderId="5" xfId="594" applyFont="1" applyFill="1" applyBorder="1" applyAlignment="1">
      <alignment horizontal="center" vertical="center"/>
    </xf>
    <xf numFmtId="0" fontId="26" fillId="0" borderId="29" xfId="594" applyFont="1" applyBorder="1" applyAlignment="1">
      <alignment horizontal="center" vertical="center"/>
    </xf>
    <xf numFmtId="0" fontId="28" fillId="0" borderId="1" xfId="594" applyFont="1" applyBorder="1" applyAlignment="1">
      <alignment horizontal="center" vertical="center"/>
    </xf>
    <xf numFmtId="43" fontId="28" fillId="0" borderId="1" xfId="237" applyFont="1" applyBorder="1" applyAlignment="1">
      <alignment horizontal="center" vertical="center"/>
    </xf>
    <xf numFmtId="0" fontId="28" fillId="0" borderId="1" xfId="594" applyFont="1" applyFill="1" applyBorder="1" applyAlignment="1">
      <alignment horizontal="center" vertical="center"/>
    </xf>
    <xf numFmtId="164" fontId="9" fillId="0" borderId="0" xfId="1" applyNumberFormat="1" applyFont="1"/>
    <xf numFmtId="0" fontId="29" fillId="0" borderId="5" xfId="594" applyFont="1" applyFill="1" applyBorder="1" applyAlignment="1">
      <alignment horizontal="center" vertical="center" wrapText="1"/>
    </xf>
    <xf numFmtId="0" fontId="9" fillId="0" borderId="1" xfId="594" applyBorder="1"/>
    <xf numFmtId="0" fontId="26" fillId="0" borderId="8" xfId="594" applyFont="1" applyBorder="1" applyAlignment="1">
      <alignment horizontal="center" vertical="center"/>
    </xf>
    <xf numFmtId="0" fontId="26" fillId="0" borderId="10" xfId="594" applyFont="1" applyBorder="1" applyAlignment="1">
      <alignment horizontal="left" vertical="center"/>
    </xf>
    <xf numFmtId="0" fontId="24" fillId="0" borderId="9" xfId="594" applyFont="1" applyBorder="1" applyAlignment="1">
      <alignment horizontal="center" vertical="center"/>
    </xf>
    <xf numFmtId="0" fontId="29" fillId="0" borderId="8" xfId="594" applyFont="1" applyFill="1" applyBorder="1" applyAlignment="1">
      <alignment horizontal="center" vertical="center"/>
    </xf>
    <xf numFmtId="0" fontId="26" fillId="0" borderId="30" xfId="594" applyFont="1" applyBorder="1" applyAlignment="1">
      <alignment horizontal="center" vertical="center"/>
    </xf>
    <xf numFmtId="0" fontId="22" fillId="0" borderId="15" xfId="594" applyFont="1" applyBorder="1" applyAlignment="1">
      <alignment horizontal="center" vertical="center"/>
    </xf>
    <xf numFmtId="0" fontId="22" fillId="0" borderId="16" xfId="594" applyFont="1" applyBorder="1" applyAlignment="1">
      <alignment horizontal="left" vertical="center"/>
    </xf>
    <xf numFmtId="0" fontId="26" fillId="0" borderId="31" xfId="594" applyFont="1" applyBorder="1" applyAlignment="1">
      <alignment horizontal="center" vertical="center"/>
    </xf>
    <xf numFmtId="0" fontId="26" fillId="0" borderId="32" xfId="594" applyFont="1" applyBorder="1" applyAlignment="1">
      <alignment horizontal="left" vertical="center"/>
    </xf>
    <xf numFmtId="0" fontId="24" fillId="0" borderId="33" xfId="594" applyFont="1" applyBorder="1" applyAlignment="1">
      <alignment horizontal="center" vertical="center"/>
    </xf>
    <xf numFmtId="0" fontId="29" fillId="0" borderId="31" xfId="594" applyFont="1" applyFill="1" applyBorder="1" applyAlignment="1">
      <alignment horizontal="center" vertical="center"/>
    </xf>
    <xf numFmtId="0" fontId="26" fillId="0" borderId="34" xfId="594" applyFont="1" applyBorder="1" applyAlignment="1">
      <alignment horizontal="center" vertical="center"/>
    </xf>
    <xf numFmtId="0" fontId="26" fillId="0" borderId="21" xfId="594" applyFont="1" applyBorder="1" applyAlignment="1">
      <alignment horizontal="center" vertical="center"/>
    </xf>
    <xf numFmtId="0" fontId="26" fillId="0" borderId="35" xfId="594" applyFont="1" applyBorder="1" applyAlignment="1">
      <alignment horizontal="center" vertical="center"/>
    </xf>
    <xf numFmtId="0" fontId="26" fillId="0" borderId="36" xfId="594" applyFont="1" applyBorder="1" applyAlignment="1">
      <alignment horizontal="left" vertical="center"/>
    </xf>
    <xf numFmtId="0" fontId="24" fillId="0" borderId="37" xfId="594" applyFont="1" applyBorder="1" applyAlignment="1">
      <alignment horizontal="center" vertical="center"/>
    </xf>
    <xf numFmtId="0" fontId="29" fillId="0" borderId="35" xfId="594" applyFont="1" applyFill="1" applyBorder="1" applyAlignment="1">
      <alignment horizontal="center" vertical="center"/>
    </xf>
    <xf numFmtId="0" fontId="26" fillId="0" borderId="38" xfId="594" applyFont="1" applyBorder="1" applyAlignment="1">
      <alignment horizontal="center" vertical="center"/>
    </xf>
    <xf numFmtId="0" fontId="29" fillId="0" borderId="11" xfId="594" applyFont="1" applyFill="1" applyBorder="1" applyAlignment="1">
      <alignment horizontal="center" vertical="center"/>
    </xf>
    <xf numFmtId="0" fontId="30" fillId="0" borderId="5" xfId="594" applyFont="1" applyFill="1" applyBorder="1" applyAlignment="1">
      <alignment horizontal="center" vertical="center"/>
    </xf>
    <xf numFmtId="0" fontId="32" fillId="0" borderId="0" xfId="594" applyFont="1" applyAlignment="1">
      <alignment horizontal="center"/>
    </xf>
    <xf numFmtId="14" fontId="3" fillId="0" borderId="1" xfId="0" applyNumberFormat="1" applyFont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center"/>
    </xf>
    <xf numFmtId="164" fontId="4" fillId="11" borderId="1" xfId="1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0" fillId="12" borderId="1" xfId="0" applyFill="1" applyBorder="1" applyAlignment="1" applyProtection="1">
      <alignment vertical="top" wrapText="1"/>
    </xf>
    <xf numFmtId="0" fontId="3" fillId="12" borderId="1" xfId="0" applyFont="1" applyFill="1" applyBorder="1" applyAlignment="1" applyProtection="1">
      <alignment vertical="top" wrapText="1"/>
    </xf>
    <xf numFmtId="2" fontId="3" fillId="12" borderId="1" xfId="0" applyNumberFormat="1" applyFont="1" applyFill="1" applyBorder="1" applyAlignment="1" applyProtection="1">
      <alignment horizontal="center" vertical="top" wrapText="1"/>
    </xf>
    <xf numFmtId="0" fontId="12" fillId="0" borderId="0" xfId="2028" applyFont="1" applyAlignment="1">
      <alignment horizontal="center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vertical="top"/>
    </xf>
    <xf numFmtId="0" fontId="7" fillId="0" borderId="0" xfId="0" applyFont="1" applyAlignment="1" applyProtection="1"/>
    <xf numFmtId="0" fontId="37" fillId="0" borderId="0" xfId="0" applyFont="1" applyProtection="1"/>
    <xf numFmtId="0" fontId="2" fillId="0" borderId="9" xfId="0" applyFont="1" applyBorder="1" applyAlignment="1" applyProtection="1">
      <alignment horizontal="left" vertical="top" wrapText="1"/>
    </xf>
    <xf numFmtId="0" fontId="2" fillId="0" borderId="0" xfId="0" applyFont="1" applyAlignment="1" applyProtection="1"/>
    <xf numFmtId="0" fontId="0" fillId="0" borderId="12" xfId="0" applyBorder="1" applyAlignment="1" applyProtection="1">
      <alignment horizontal="left"/>
    </xf>
    <xf numFmtId="0" fontId="0" fillId="0" borderId="3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horizontal="center" vertical="center"/>
    </xf>
    <xf numFmtId="0" fontId="38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7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6" fillId="0" borderId="1" xfId="0" applyFont="1" applyFill="1" applyBorder="1" applyAlignment="1" applyProtection="1">
      <alignment horizontal="center" vertical="top" wrapText="1"/>
    </xf>
    <xf numFmtId="14" fontId="0" fillId="0" borderId="0" xfId="0" applyNumberFormat="1" applyBorder="1" applyAlignment="1" applyProtection="1">
      <alignment horizontal="center" vertical="center"/>
    </xf>
    <xf numFmtId="173" fontId="0" fillId="0" borderId="0" xfId="0" applyNumberFormat="1" applyBorder="1" applyAlignment="1" applyProtection="1">
      <alignment horizontal="center" vertical="center"/>
    </xf>
    <xf numFmtId="1" fontId="3" fillId="3" borderId="1" xfId="1" applyNumberFormat="1" applyFont="1" applyFill="1" applyBorder="1" applyAlignment="1" applyProtection="1">
      <alignment horizontal="center" vertical="top" wrapText="1"/>
    </xf>
    <xf numFmtId="1" fontId="4" fillId="3" borderId="1" xfId="1" applyNumberFormat="1" applyFont="1" applyFill="1" applyBorder="1" applyAlignment="1" applyProtection="1">
      <alignment horizontal="center" vertical="top" wrapText="1"/>
    </xf>
    <xf numFmtId="0" fontId="4" fillId="3" borderId="1" xfId="0" applyFont="1" applyFill="1" applyBorder="1" applyAlignment="1" applyProtection="1">
      <alignment horizontal="center" vertical="top" wrapText="1"/>
    </xf>
    <xf numFmtId="164" fontId="3" fillId="3" borderId="1" xfId="1" applyNumberFormat="1" applyFont="1" applyFill="1" applyBorder="1" applyAlignment="1" applyProtection="1">
      <alignment horizontal="center" vertical="top" wrapText="1"/>
    </xf>
    <xf numFmtId="164" fontId="4" fillId="3" borderId="1" xfId="1" applyNumberFormat="1" applyFont="1" applyFill="1" applyBorder="1" applyAlignment="1" applyProtection="1">
      <alignment horizontal="center" vertical="top" wrapText="1"/>
    </xf>
    <xf numFmtId="0" fontId="3" fillId="3" borderId="1" xfId="0" applyFont="1" applyFill="1" applyBorder="1" applyAlignment="1" applyProtection="1">
      <alignment vertical="top" wrapText="1"/>
    </xf>
    <xf numFmtId="164" fontId="3" fillId="3" borderId="1" xfId="1" applyNumberFormat="1" applyFont="1" applyFill="1" applyBorder="1" applyAlignment="1" applyProtection="1">
      <alignment horizontal="right" vertical="top" wrapText="1"/>
    </xf>
    <xf numFmtId="3" fontId="4" fillId="3" borderId="1" xfId="0" applyNumberFormat="1" applyFont="1" applyFill="1" applyBorder="1" applyAlignment="1" applyProtection="1">
      <alignment horizontal="right" vertical="top" wrapText="1"/>
    </xf>
    <xf numFmtId="0" fontId="3" fillId="3" borderId="1" xfId="0" applyFont="1" applyFill="1" applyBorder="1" applyAlignment="1" applyProtection="1">
      <alignment horizontal="center" vertical="top" wrapText="1"/>
    </xf>
    <xf numFmtId="0" fontId="2" fillId="3" borderId="0" xfId="0" applyFont="1" applyFill="1" applyAlignment="1" applyProtection="1">
      <alignment horizontal="center" vertical="center"/>
    </xf>
    <xf numFmtId="0" fontId="36" fillId="11" borderId="1" xfId="0" applyFont="1" applyFill="1" applyBorder="1" applyAlignment="1" applyProtection="1">
      <alignment horizontal="center" vertical="top" wrapText="1"/>
    </xf>
    <xf numFmtId="0" fontId="38" fillId="3" borderId="0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Alignment="1" applyProtection="1">
      <alignment vertical="top" wrapText="1"/>
    </xf>
    <xf numFmtId="0" fontId="39" fillId="0" borderId="0" xfId="0" applyFont="1" applyAlignment="1" applyProtection="1">
      <alignment vertical="top"/>
    </xf>
    <xf numFmtId="0" fontId="39" fillId="0" borderId="0" xfId="0" applyFont="1" applyAlignment="1" applyProtection="1"/>
    <xf numFmtId="0" fontId="39" fillId="0" borderId="0" xfId="0" applyFont="1" applyAlignment="1" applyProtection="1">
      <alignment horizontal="left"/>
    </xf>
    <xf numFmtId="0" fontId="34" fillId="0" borderId="0" xfId="0" applyFont="1" applyAlignment="1" applyProtection="1"/>
    <xf numFmtId="164" fontId="3" fillId="13" borderId="1" xfId="1" applyNumberFormat="1" applyFont="1" applyFill="1" applyBorder="1" applyAlignment="1" applyProtection="1">
      <alignment vertical="top" wrapText="1"/>
      <protection locked="0"/>
    </xf>
    <xf numFmtId="0" fontId="0" fillId="0" borderId="0" xfId="0" applyFont="1" applyAlignment="1" applyProtection="1">
      <alignment vertical="top" wrapText="1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 applyProtection="1">
      <alignment vertical="top" wrapText="1"/>
      <protection locked="0"/>
    </xf>
    <xf numFmtId="0" fontId="41" fillId="0" borderId="0" xfId="0" applyFont="1" applyAlignment="1">
      <alignment vertical="top" wrapText="1"/>
    </xf>
    <xf numFmtId="0" fontId="0" fillId="0" borderId="3" xfId="0" applyBorder="1" applyAlignment="1" applyProtection="1">
      <alignment horizontal="center" vertical="top" wrapText="1"/>
      <protection locked="0"/>
    </xf>
    <xf numFmtId="0" fontId="43" fillId="0" borderId="0" xfId="0" applyFont="1" applyProtection="1"/>
    <xf numFmtId="0" fontId="45" fillId="3" borderId="1" xfId="0" applyFont="1" applyFill="1" applyBorder="1" applyAlignment="1" applyProtection="1">
      <alignment horizontal="center" vertical="center" wrapText="1"/>
      <protection locked="0"/>
    </xf>
    <xf numFmtId="0" fontId="46" fillId="3" borderId="1" xfId="0" applyFont="1" applyFill="1" applyBorder="1" applyAlignment="1" applyProtection="1">
      <alignment horizontal="center" vertical="top" wrapText="1"/>
      <protection locked="0"/>
    </xf>
    <xf numFmtId="0" fontId="46" fillId="3" borderId="1" xfId="0" applyFont="1" applyFill="1" applyBorder="1" applyAlignment="1" applyProtection="1">
      <alignment horizontal="center" vertical="top" wrapText="1"/>
    </xf>
    <xf numFmtId="0" fontId="46" fillId="12" borderId="1" xfId="0" applyFont="1" applyFill="1" applyBorder="1" applyAlignment="1" applyProtection="1">
      <alignment vertical="top" wrapText="1"/>
    </xf>
    <xf numFmtId="0" fontId="43" fillId="0" borderId="0" xfId="0" applyFont="1" applyAlignment="1" applyProtection="1">
      <alignment vertical="top" wrapText="1"/>
    </xf>
    <xf numFmtId="0" fontId="47" fillId="0" borderId="0" xfId="0" applyFont="1" applyAlignment="1" applyProtection="1">
      <alignment vertical="top" wrapText="1"/>
    </xf>
    <xf numFmtId="0" fontId="47" fillId="0" borderId="0" xfId="0" applyFont="1" applyAlignment="1" applyProtection="1">
      <alignment vertical="top"/>
    </xf>
    <xf numFmtId="0" fontId="47" fillId="0" borderId="0" xfId="0" applyFont="1" applyAlignment="1" applyProtection="1"/>
    <xf numFmtId="0" fontId="47" fillId="0" borderId="0" xfId="0" applyFont="1" applyAlignment="1" applyProtection="1">
      <alignment horizontal="left"/>
    </xf>
    <xf numFmtId="0" fontId="43" fillId="0" borderId="0" xfId="0" applyFont="1" applyAlignment="1" applyProtection="1"/>
    <xf numFmtId="1" fontId="46" fillId="3" borderId="1" xfId="1" applyNumberFormat="1" applyFont="1" applyFill="1" applyBorder="1" applyAlignment="1" applyProtection="1">
      <alignment horizontal="center" vertical="top" wrapText="1"/>
    </xf>
    <xf numFmtId="1" fontId="44" fillId="3" borderId="1" xfId="1" applyNumberFormat="1" applyFont="1" applyFill="1" applyBorder="1" applyAlignment="1" applyProtection="1">
      <alignment horizontal="center" vertical="top" wrapText="1"/>
    </xf>
    <xf numFmtId="0" fontId="3" fillId="0" borderId="13" xfId="0" applyFont="1" applyBorder="1" applyAlignment="1" applyProtection="1">
      <alignment vertical="top" wrapText="1"/>
      <protection locked="0"/>
    </xf>
    <xf numFmtId="0" fontId="42" fillId="0" borderId="11" xfId="0" applyFont="1" applyBorder="1" applyAlignment="1" applyProtection="1">
      <alignment vertical="top" wrapText="1"/>
      <protection locked="0"/>
    </xf>
    <xf numFmtId="0" fontId="42" fillId="0" borderId="13" xfId="0" applyFont="1" applyBorder="1" applyAlignment="1" applyProtection="1">
      <alignment vertical="top" wrapText="1"/>
      <protection locked="0"/>
    </xf>
    <xf numFmtId="0" fontId="0" fillId="0" borderId="0" xfId="0" applyFont="1" applyProtection="1"/>
    <xf numFmtId="0" fontId="0" fillId="0" borderId="12" xfId="0" applyFont="1" applyBorder="1" applyAlignment="1" applyProtection="1">
      <alignment horizontal="left"/>
    </xf>
    <xf numFmtId="0" fontId="0" fillId="0" borderId="0" xfId="0" applyFont="1" applyAlignment="1" applyProtection="1"/>
    <xf numFmtId="0" fontId="3" fillId="0" borderId="43" xfId="0" applyFont="1" applyBorder="1" applyAlignment="1" applyProtection="1">
      <alignment vertical="top" wrapText="1"/>
      <protection locked="0"/>
    </xf>
    <xf numFmtId="0" fontId="41" fillId="0" borderId="5" xfId="0" applyFont="1" applyBorder="1" applyAlignment="1">
      <alignment wrapText="1"/>
    </xf>
    <xf numFmtId="0" fontId="42" fillId="0" borderId="7" xfId="0" applyFont="1" applyBorder="1" applyAlignment="1" applyProtection="1">
      <alignment vertical="top" wrapText="1"/>
      <protection locked="0"/>
    </xf>
    <xf numFmtId="0" fontId="41" fillId="0" borderId="5" xfId="0" applyFont="1" applyBorder="1" applyAlignment="1">
      <alignment vertical="top" wrapText="1"/>
    </xf>
    <xf numFmtId="0" fontId="48" fillId="0" borderId="5" xfId="0" applyFont="1" applyBorder="1" applyAlignment="1">
      <alignment vertical="top" wrapText="1"/>
    </xf>
    <xf numFmtId="3" fontId="3" fillId="0" borderId="1" xfId="0" applyNumberFormat="1" applyFont="1" applyBorder="1" applyAlignment="1">
      <alignment vertical="top" wrapText="1"/>
    </xf>
    <xf numFmtId="0" fontId="50" fillId="0" borderId="3" xfId="0" applyFont="1" applyFill="1" applyBorder="1" applyAlignment="1">
      <alignment vertical="center"/>
    </xf>
    <xf numFmtId="0" fontId="51" fillId="14" borderId="1" xfId="0" applyFont="1" applyFill="1" applyBorder="1" applyAlignment="1">
      <alignment vertical="center" wrapText="1"/>
    </xf>
    <xf numFmtId="0" fontId="51" fillId="14" borderId="1" xfId="0" applyFont="1" applyFill="1" applyBorder="1" applyAlignment="1">
      <alignment horizontal="left" vertical="center" wrapText="1"/>
    </xf>
    <xf numFmtId="164" fontId="3" fillId="0" borderId="1" xfId="1" quotePrefix="1" applyNumberFormat="1" applyFont="1" applyBorder="1" applyAlignment="1" applyProtection="1">
      <alignment horizontal="center" vertical="top" wrapText="1"/>
      <protection locked="0"/>
    </xf>
    <xf numFmtId="164" fontId="3" fillId="0" borderId="1" xfId="1" applyNumberFormat="1" applyFont="1" applyBorder="1" applyAlignment="1" applyProtection="1">
      <alignment horizontal="right" vertical="top" wrapText="1"/>
      <protection locked="0"/>
    </xf>
    <xf numFmtId="0" fontId="53" fillId="3" borderId="1" xfId="0" applyFont="1" applyFill="1" applyBorder="1" applyAlignment="1" applyProtection="1">
      <alignment vertical="top" wrapText="1"/>
    </xf>
    <xf numFmtId="164" fontId="53" fillId="3" borderId="1" xfId="1" applyNumberFormat="1" applyFont="1" applyFill="1" applyBorder="1" applyAlignment="1" applyProtection="1">
      <alignment horizontal="right" vertical="top" wrapText="1"/>
    </xf>
    <xf numFmtId="164" fontId="46" fillId="0" borderId="1" xfId="1" applyNumberFormat="1" applyFont="1" applyBorder="1" applyAlignment="1" applyProtection="1">
      <alignment horizontal="center" vertical="top" wrapText="1"/>
      <protection locked="0"/>
    </xf>
    <xf numFmtId="164" fontId="3" fillId="0" borderId="1" xfId="1" applyNumberFormat="1" applyFont="1" applyFill="1" applyBorder="1" applyAlignment="1" applyProtection="1">
      <alignment horizontal="center" vertical="top" wrapText="1"/>
      <protection locked="0"/>
    </xf>
    <xf numFmtId="0" fontId="46" fillId="0" borderId="1" xfId="0" applyFont="1" applyBorder="1" applyAlignment="1" applyProtection="1">
      <alignment horizontal="center" vertical="top" wrapText="1"/>
      <protection locked="0"/>
    </xf>
    <xf numFmtId="0" fontId="46" fillId="3" borderId="1" xfId="0" applyFont="1" applyFill="1" applyBorder="1" applyAlignment="1" applyProtection="1">
      <alignment vertical="top" wrapText="1"/>
    </xf>
    <xf numFmtId="164" fontId="46" fillId="3" borderId="1" xfId="1" applyNumberFormat="1" applyFont="1" applyFill="1" applyBorder="1" applyAlignment="1" applyProtection="1">
      <alignment horizontal="right" vertical="top" wrapText="1"/>
    </xf>
    <xf numFmtId="164" fontId="46" fillId="0" borderId="1" xfId="1" applyNumberFormat="1" applyFont="1" applyBorder="1" applyAlignment="1" applyProtection="1">
      <alignment vertical="top" wrapText="1"/>
      <protection locked="0"/>
    </xf>
    <xf numFmtId="0" fontId="46" fillId="0" borderId="1" xfId="0" applyFont="1" applyBorder="1" applyAlignment="1" applyProtection="1">
      <alignment vertical="top" wrapText="1"/>
      <protection locked="0"/>
    </xf>
    <xf numFmtId="0" fontId="46" fillId="0" borderId="1" xfId="0" applyFont="1" applyFill="1" applyBorder="1" applyAlignment="1">
      <alignment vertical="top" wrapText="1"/>
    </xf>
    <xf numFmtId="0" fontId="46" fillId="0" borderId="0" xfId="0" applyFont="1" applyFill="1" applyAlignment="1">
      <alignment vertical="top" wrapText="1"/>
    </xf>
    <xf numFmtId="0" fontId="46" fillId="0" borderId="1" xfId="0" applyFont="1" applyFill="1" applyBorder="1" applyAlignment="1" applyProtection="1">
      <alignment vertical="top" wrapText="1"/>
      <protection locked="0"/>
    </xf>
    <xf numFmtId="3" fontId="46" fillId="0" borderId="1" xfId="0" applyNumberFormat="1" applyFont="1" applyBorder="1" applyAlignment="1">
      <alignment vertical="top" wrapText="1"/>
    </xf>
    <xf numFmtId="0" fontId="46" fillId="0" borderId="1" xfId="0" applyFont="1" applyFill="1" applyBorder="1" applyAlignment="1">
      <alignment horizontal="justify" vertical="top" wrapText="1"/>
    </xf>
    <xf numFmtId="0" fontId="56" fillId="0" borderId="1" xfId="0" applyFont="1" applyBorder="1" applyAlignment="1" applyProtection="1">
      <alignment vertical="top" wrapText="1"/>
      <protection locked="0"/>
    </xf>
    <xf numFmtId="164" fontId="3" fillId="0" borderId="1" xfId="1" applyNumberFormat="1" applyFont="1" applyFill="1" applyBorder="1" applyAlignment="1" applyProtection="1">
      <alignment vertical="top" wrapText="1"/>
      <protection locked="0"/>
    </xf>
    <xf numFmtId="3" fontId="3" fillId="0" borderId="1" xfId="0" applyNumberFormat="1" applyFont="1" applyFill="1" applyBorder="1" applyAlignment="1">
      <alignment vertical="top" wrapText="1"/>
    </xf>
    <xf numFmtId="164" fontId="0" fillId="0" borderId="0" xfId="0" applyNumberFormat="1" applyAlignment="1" applyProtection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57" fillId="0" borderId="1" xfId="0" applyFont="1" applyBorder="1" applyAlignment="1" applyProtection="1">
      <alignment vertical="top" wrapText="1"/>
      <protection locked="0"/>
    </xf>
    <xf numFmtId="0" fontId="46" fillId="0" borderId="7" xfId="0" applyFont="1" applyFill="1" applyBorder="1" applyAlignment="1">
      <alignment vertical="top" wrapText="1"/>
    </xf>
    <xf numFmtId="0" fontId="46" fillId="0" borderId="1" xfId="2463" applyFont="1" applyFill="1" applyBorder="1" applyAlignment="1">
      <alignment horizontal="left" vertical="center" wrapText="1"/>
    </xf>
    <xf numFmtId="0" fontId="46" fillId="0" borderId="1" xfId="0" applyFont="1" applyBorder="1" applyAlignment="1">
      <alignment vertical="top" wrapText="1"/>
    </xf>
    <xf numFmtId="0" fontId="46" fillId="0" borderId="0" xfId="0" applyFont="1" applyAlignment="1">
      <alignment vertical="top" wrapText="1"/>
    </xf>
    <xf numFmtId="0" fontId="58" fillId="0" borderId="1" xfId="0" applyFont="1" applyBorder="1" applyAlignment="1" applyProtection="1">
      <alignment vertical="top" wrapText="1"/>
      <protection locked="0"/>
    </xf>
    <xf numFmtId="0" fontId="59" fillId="0" borderId="1" xfId="0" applyFont="1" applyBorder="1" applyAlignment="1" applyProtection="1">
      <alignment vertical="top" wrapText="1"/>
      <protection locked="0"/>
    </xf>
    <xf numFmtId="0" fontId="46" fillId="0" borderId="7" xfId="0" applyFont="1" applyBorder="1" applyAlignment="1">
      <alignment vertical="top" wrapText="1"/>
    </xf>
    <xf numFmtId="0" fontId="46" fillId="0" borderId="1" xfId="0" quotePrefix="1" applyFont="1" applyBorder="1" applyAlignment="1">
      <alignment horizontal="justify" vertical="top" wrapText="1"/>
    </xf>
    <xf numFmtId="0" fontId="43" fillId="0" borderId="1" xfId="0" applyFont="1" applyBorder="1" applyAlignment="1">
      <alignment horizontal="justify" vertical="top" wrapText="1"/>
    </xf>
    <xf numFmtId="0" fontId="46" fillId="0" borderId="1" xfId="0" applyFont="1" applyFill="1" applyBorder="1" applyAlignment="1">
      <alignment horizontal="justify" wrapText="1"/>
    </xf>
    <xf numFmtId="0" fontId="46" fillId="0" borderId="1" xfId="0" applyFont="1" applyBorder="1" applyAlignment="1">
      <alignment horizontal="justify" vertical="top" wrapText="1"/>
    </xf>
    <xf numFmtId="0" fontId="46" fillId="0" borderId="1" xfId="0" quotePrefix="1" applyFont="1" applyBorder="1" applyAlignment="1">
      <alignment horizontal="left" vertical="center" wrapText="1"/>
    </xf>
    <xf numFmtId="0" fontId="43" fillId="0" borderId="1" xfId="0" applyFont="1" applyBorder="1" applyAlignment="1">
      <alignment vertical="top" wrapText="1"/>
    </xf>
    <xf numFmtId="0" fontId="46" fillId="0" borderId="4" xfId="0" quotePrefix="1" applyFont="1" applyBorder="1" applyAlignment="1">
      <alignment horizontal="justify" vertical="top" wrapText="1"/>
    </xf>
    <xf numFmtId="0" fontId="46" fillId="0" borderId="1" xfId="0" applyFont="1" applyBorder="1" applyAlignment="1">
      <alignment horizontal="justify" wrapText="1"/>
    </xf>
    <xf numFmtId="0" fontId="43" fillId="0" borderId="0" xfId="0" applyFont="1" applyAlignment="1">
      <alignment vertical="top" wrapText="1"/>
    </xf>
    <xf numFmtId="0" fontId="43" fillId="0" borderId="1" xfId="0" applyFont="1" applyBorder="1" applyAlignment="1" applyProtection="1">
      <alignment vertical="top" wrapText="1"/>
      <protection locked="0"/>
    </xf>
    <xf numFmtId="174" fontId="0" fillId="0" borderId="0" xfId="0" applyNumberFormat="1" applyAlignment="1" applyProtection="1">
      <alignment vertical="top" wrapText="1"/>
    </xf>
    <xf numFmtId="0" fontId="14" fillId="0" borderId="0" xfId="2028" applyFont="1" applyAlignment="1">
      <alignment horizontal="center" vertical="center"/>
    </xf>
    <xf numFmtId="0" fontId="14" fillId="0" borderId="0" xfId="2028" applyFont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0" fontId="4" fillId="2" borderId="44" xfId="0" applyFont="1" applyFill="1" applyBorder="1" applyAlignment="1" applyProtection="1">
      <alignment horizontal="center" vertical="top" wrapText="1"/>
      <protection locked="0"/>
    </xf>
    <xf numFmtId="0" fontId="4" fillId="2" borderId="43" xfId="0" applyFont="1" applyFill="1" applyBorder="1" applyAlignment="1" applyProtection="1">
      <alignment horizontal="center"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3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4" fillId="2" borderId="2" xfId="0" applyFont="1" applyFill="1" applyBorder="1" applyAlignment="1" applyProtection="1">
      <alignment horizontal="center" vertical="top" wrapText="1"/>
      <protection locked="0"/>
    </xf>
    <xf numFmtId="0" fontId="44" fillId="2" borderId="3" xfId="0" applyFont="1" applyFill="1" applyBorder="1" applyAlignment="1" applyProtection="1">
      <alignment horizontal="center" vertical="top" wrapText="1"/>
      <protection locked="0"/>
    </xf>
    <xf numFmtId="0" fontId="44" fillId="2" borderId="4" xfId="0" applyFont="1" applyFill="1" applyBorder="1" applyAlignment="1" applyProtection="1">
      <alignment horizontal="center" vertical="top" wrapText="1"/>
      <protection locked="0"/>
    </xf>
    <xf numFmtId="0" fontId="31" fillId="0" borderId="3" xfId="594" applyFont="1" applyBorder="1" applyAlignment="1">
      <alignment horizontal="center" vertical="center" wrapText="1"/>
    </xf>
    <xf numFmtId="0" fontId="31" fillId="0" borderId="22" xfId="594" applyFont="1" applyBorder="1" applyAlignment="1">
      <alignment horizontal="center" vertical="center" wrapText="1"/>
    </xf>
    <xf numFmtId="0" fontId="19" fillId="0" borderId="14" xfId="594" applyFont="1" applyBorder="1" applyAlignment="1">
      <alignment horizontal="center" vertical="center" wrapText="1"/>
    </xf>
    <xf numFmtId="0" fontId="19" fillId="0" borderId="14" xfId="594" applyFont="1" applyBorder="1" applyAlignment="1">
      <alignment horizontal="center" vertical="center"/>
    </xf>
    <xf numFmtId="0" fontId="21" fillId="6" borderId="15" xfId="594" applyFont="1" applyFill="1" applyBorder="1" applyAlignment="1">
      <alignment horizontal="center" vertical="center"/>
    </xf>
    <xf numFmtId="0" fontId="21" fillId="6" borderId="21" xfId="594" applyFont="1" applyFill="1" applyBorder="1" applyAlignment="1">
      <alignment horizontal="center" vertical="center"/>
    </xf>
    <xf numFmtId="0" fontId="21" fillId="6" borderId="16" xfId="594" applyFont="1" applyFill="1" applyBorder="1" applyAlignment="1">
      <alignment horizontal="center" vertical="center"/>
    </xf>
    <xf numFmtId="0" fontId="21" fillId="6" borderId="22" xfId="594" applyFont="1" applyFill="1" applyBorder="1" applyAlignment="1">
      <alignment horizontal="center" vertical="center"/>
    </xf>
    <xf numFmtId="0" fontId="22" fillId="7" borderId="17" xfId="594" applyFont="1" applyFill="1" applyBorder="1" applyAlignment="1">
      <alignment horizontal="center" vertical="center"/>
    </xf>
    <xf numFmtId="0" fontId="22" fillId="7" borderId="18" xfId="594" applyFont="1" applyFill="1" applyBorder="1" applyAlignment="1">
      <alignment horizontal="center" vertical="center"/>
    </xf>
    <xf numFmtId="0" fontId="22" fillId="7" borderId="19" xfId="594" applyFont="1" applyFill="1" applyBorder="1" applyAlignment="1">
      <alignment horizontal="center" vertical="center"/>
    </xf>
    <xf numFmtId="0" fontId="21" fillId="6" borderId="20" xfId="594" applyFont="1" applyFill="1" applyBorder="1" applyAlignment="1">
      <alignment horizontal="center" vertical="center"/>
    </xf>
    <xf numFmtId="0" fontId="21" fillId="6" borderId="23" xfId="594" applyFont="1" applyFill="1" applyBorder="1" applyAlignment="1">
      <alignment horizontal="center" vertical="center"/>
    </xf>
    <xf numFmtId="0" fontId="23" fillId="8" borderId="5" xfId="594" applyFont="1" applyFill="1" applyBorder="1" applyAlignment="1">
      <alignment horizontal="center" vertical="center"/>
    </xf>
    <xf numFmtId="0" fontId="23" fillId="8" borderId="6" xfId="594" applyFont="1" applyFill="1" applyBorder="1" applyAlignment="1">
      <alignment horizontal="center" vertical="center"/>
    </xf>
    <xf numFmtId="0" fontId="23" fillId="8" borderId="7" xfId="594" applyFont="1" applyFill="1" applyBorder="1" applyAlignment="1">
      <alignment horizontal="center" vertical="center"/>
    </xf>
    <xf numFmtId="0" fontId="25" fillId="0" borderId="5" xfId="594" applyFont="1" applyBorder="1" applyAlignment="1">
      <alignment horizontal="center" vertical="center"/>
    </xf>
    <xf numFmtId="0" fontId="25" fillId="0" borderId="7" xfId="594" applyFont="1" applyBorder="1" applyAlignment="1">
      <alignment horizontal="center" vertical="center"/>
    </xf>
    <xf numFmtId="0" fontId="28" fillId="10" borderId="5" xfId="594" applyFont="1" applyFill="1" applyBorder="1" applyAlignment="1">
      <alignment horizontal="center" vertical="center"/>
    </xf>
    <xf numFmtId="0" fontId="28" fillId="10" borderId="7" xfId="594" applyFont="1" applyFill="1" applyBorder="1" applyAlignment="1">
      <alignment horizontal="center" vertical="center"/>
    </xf>
    <xf numFmtId="0" fontId="26" fillId="0" borderId="3" xfId="594" applyFont="1" applyBorder="1" applyAlignment="1">
      <alignment horizontal="center" vertical="center" wrapText="1"/>
    </xf>
    <xf numFmtId="0" fontId="26" fillId="0" borderId="22" xfId="594" applyFont="1" applyBorder="1" applyAlignment="1">
      <alignment horizontal="center" vertical="center" wrapText="1"/>
    </xf>
    <xf numFmtId="0" fontId="22" fillId="9" borderId="20" xfId="594" applyFont="1" applyFill="1" applyBorder="1" applyAlignment="1">
      <alignment horizontal="center" vertical="center" wrapText="1"/>
    </xf>
    <xf numFmtId="0" fontId="22" fillId="9" borderId="23" xfId="594" applyFont="1" applyFill="1" applyBorder="1" applyAlignment="1">
      <alignment horizontal="center" vertical="center" wrapText="1"/>
    </xf>
    <xf numFmtId="0" fontId="22" fillId="9" borderId="15" xfId="594" applyFont="1" applyFill="1" applyBorder="1" applyAlignment="1">
      <alignment horizontal="center" vertical="center"/>
    </xf>
    <xf numFmtId="0" fontId="22" fillId="9" borderId="21" xfId="594" applyFont="1" applyFill="1" applyBorder="1" applyAlignment="1">
      <alignment horizontal="center" vertical="center"/>
    </xf>
    <xf numFmtId="0" fontId="22" fillId="9" borderId="16" xfId="594" applyFont="1" applyFill="1" applyBorder="1" applyAlignment="1">
      <alignment horizontal="left" vertical="center"/>
    </xf>
    <xf numFmtId="0" fontId="22" fillId="9" borderId="22" xfId="594" applyFont="1" applyFill="1" applyBorder="1" applyAlignment="1">
      <alignment horizontal="left" vertical="center"/>
    </xf>
    <xf numFmtId="0" fontId="26" fillId="9" borderId="39" xfId="594" applyFont="1" applyFill="1" applyBorder="1" applyAlignment="1">
      <alignment horizontal="left" vertical="center" wrapText="1"/>
    </xf>
    <xf numFmtId="0" fontId="26" fillId="9" borderId="40" xfId="594" applyFont="1" applyFill="1" applyBorder="1" applyAlignment="1">
      <alignment horizontal="left" vertical="center" wrapText="1"/>
    </xf>
    <xf numFmtId="0" fontId="26" fillId="9" borderId="41" xfId="594" applyFont="1" applyFill="1" applyBorder="1" applyAlignment="1">
      <alignment horizontal="left" vertical="center" wrapText="1"/>
    </xf>
    <xf numFmtId="0" fontId="26" fillId="9" borderId="42" xfId="594" applyFont="1" applyFill="1" applyBorder="1" applyAlignment="1">
      <alignment horizontal="left" vertical="center" wrapText="1"/>
    </xf>
    <xf numFmtId="0" fontId="24" fillId="9" borderId="16" xfId="594" applyFont="1" applyFill="1" applyBorder="1" applyAlignment="1">
      <alignment horizontal="center" vertical="center" wrapText="1"/>
    </xf>
    <xf numFmtId="0" fontId="24" fillId="9" borderId="22" xfId="594" applyFont="1" applyFill="1" applyBorder="1" applyAlignment="1">
      <alignment horizontal="center" vertical="center" wrapText="1"/>
    </xf>
    <xf numFmtId="0" fontId="26" fillId="9" borderId="16" xfId="594" applyFont="1" applyFill="1" applyBorder="1" applyAlignment="1">
      <alignment horizontal="center" vertical="center" wrapText="1"/>
    </xf>
    <xf numFmtId="0" fontId="26" fillId="9" borderId="22" xfId="594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4" fillId="0" borderId="0" xfId="2028" applyFont="1" applyAlignment="1">
      <alignment horizontal="center" vertical="top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3" xfId="0" applyFont="1" applyFill="1" applyBorder="1" applyAlignment="1" applyProtection="1">
      <alignment horizontal="center" vertical="top" wrapText="1"/>
      <protection locked="0"/>
    </xf>
    <xf numFmtId="0" fontId="38" fillId="3" borderId="5" xfId="0" applyFont="1" applyFill="1" applyBorder="1" applyAlignment="1" applyProtection="1">
      <alignment horizontal="center" vertical="center" wrapText="1"/>
      <protection locked="0"/>
    </xf>
    <xf numFmtId="0" fontId="38" fillId="3" borderId="7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12" borderId="6" xfId="0" applyFont="1" applyFill="1" applyBorder="1" applyAlignment="1" applyProtection="1">
      <alignment horizontal="center" vertical="top" wrapText="1"/>
    </xf>
    <xf numFmtId="0" fontId="4" fillId="12" borderId="7" xfId="0" applyFont="1" applyFill="1" applyBorder="1" applyAlignment="1" applyProtection="1">
      <alignment horizontal="center" vertical="top" wrapText="1"/>
    </xf>
    <xf numFmtId="0" fontId="44" fillId="2" borderId="2" xfId="0" applyFont="1" applyFill="1" applyBorder="1" applyAlignment="1" applyProtection="1">
      <alignment horizontal="center" vertical="top" wrapText="1"/>
      <protection locked="0"/>
    </xf>
    <xf numFmtId="0" fontId="44" fillId="2" borderId="3" xfId="0" applyFont="1" applyFill="1" applyBorder="1" applyAlignment="1" applyProtection="1">
      <alignment horizontal="center" vertical="top" wrapText="1"/>
      <protection locked="0"/>
    </xf>
    <xf numFmtId="0" fontId="4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0" fontId="4" fillId="2" borderId="44" xfId="0" applyFont="1" applyFill="1" applyBorder="1" applyAlignment="1" applyProtection="1">
      <alignment horizontal="center" vertical="top" wrapText="1"/>
      <protection locked="0"/>
    </xf>
    <xf numFmtId="0" fontId="4" fillId="2" borderId="43" xfId="0" applyFont="1" applyFill="1" applyBorder="1" applyAlignment="1" applyProtection="1">
      <alignment horizontal="center" vertical="top" wrapText="1"/>
      <protection locked="0"/>
    </xf>
    <xf numFmtId="0" fontId="14" fillId="0" borderId="0" xfId="2028" applyFont="1" applyAlignment="1">
      <alignment horizontal="center" vertical="center"/>
    </xf>
    <xf numFmtId="0" fontId="35" fillId="0" borderId="0" xfId="2028" applyFont="1" applyAlignment="1">
      <alignment horizontal="center" vertical="top"/>
    </xf>
    <xf numFmtId="0" fontId="6" fillId="0" borderId="0" xfId="0" applyFont="1" applyAlignment="1" applyProtection="1">
      <alignment horizontal="center"/>
    </xf>
    <xf numFmtId="0" fontId="40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left" vertical="center"/>
    </xf>
    <xf numFmtId="14" fontId="0" fillId="0" borderId="0" xfId="0" applyNumberFormat="1" applyBorder="1" applyAlignment="1" applyProtection="1">
      <alignment horizontal="left" vertical="center"/>
    </xf>
    <xf numFmtId="173" fontId="0" fillId="0" borderId="0" xfId="0" applyNumberFormat="1" applyBorder="1" applyAlignment="1" applyProtection="1">
      <alignment horizontal="left" vertical="center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39" fillId="0" borderId="0" xfId="0" applyFont="1" applyFill="1" applyAlignment="1" applyProtection="1">
      <alignment vertical="top" wrapText="1"/>
    </xf>
    <xf numFmtId="0" fontId="33" fillId="0" borderId="0" xfId="0" applyFont="1" applyFill="1" applyBorder="1" applyAlignment="1" applyProtection="1">
      <alignment horizontal="left" vertical="top" wrapText="1"/>
    </xf>
    <xf numFmtId="0" fontId="34" fillId="0" borderId="0" xfId="0" applyFont="1" applyFill="1" applyAlignment="1" applyProtection="1">
      <alignment vertical="top" wrapText="1"/>
    </xf>
    <xf numFmtId="164" fontId="34" fillId="0" borderId="0" xfId="0" applyNumberFormat="1" applyFont="1" applyFill="1" applyAlignment="1" applyProtection="1">
      <alignment vertical="top" wrapText="1"/>
    </xf>
    <xf numFmtId="0" fontId="34" fillId="0" borderId="0" xfId="0" quotePrefix="1" applyFont="1" applyFill="1" applyBorder="1" applyAlignment="1" applyProtection="1">
      <alignment horizontal="center" vertical="top" wrapText="1"/>
    </xf>
    <xf numFmtId="0" fontId="34" fillId="0" borderId="0" xfId="0" applyFont="1" applyFill="1" applyBorder="1" applyAlignment="1" applyProtection="1">
      <alignment horizontal="left" vertical="top" wrapText="1"/>
    </xf>
    <xf numFmtId="0" fontId="34" fillId="0" borderId="0" xfId="0" applyFont="1" applyFill="1" applyAlignment="1" applyProtection="1">
      <alignment vertical="top"/>
    </xf>
    <xf numFmtId="0" fontId="7" fillId="0" borderId="0" xfId="0" applyFont="1" applyAlignment="1" applyProtection="1">
      <alignment horizontal="center" vertical="top" wrapText="1"/>
    </xf>
    <xf numFmtId="0" fontId="33" fillId="0" borderId="0" xfId="0" applyFont="1" applyBorder="1" applyAlignment="1" applyProtection="1">
      <alignment horizontal="left" vertical="top" wrapText="1"/>
    </xf>
    <xf numFmtId="0" fontId="34" fillId="0" borderId="0" xfId="0" applyFont="1" applyAlignment="1" applyProtection="1">
      <alignment vertical="top" wrapText="1"/>
    </xf>
    <xf numFmtId="164" fontId="34" fillId="0" borderId="0" xfId="0" applyNumberFormat="1" applyFont="1" applyAlignment="1" applyProtection="1">
      <alignment vertical="top" wrapText="1"/>
    </xf>
    <xf numFmtId="0" fontId="34" fillId="0" borderId="0" xfId="0" quotePrefix="1" applyFont="1" applyBorder="1" applyAlignment="1" applyProtection="1">
      <alignment horizontal="center" vertical="top" wrapText="1"/>
    </xf>
    <xf numFmtId="0" fontId="34" fillId="0" borderId="0" xfId="0" applyFont="1" applyBorder="1" applyAlignment="1" applyProtection="1">
      <alignment horizontal="left" vertical="top" wrapText="1"/>
    </xf>
    <xf numFmtId="0" fontId="34" fillId="0" borderId="0" xfId="0" applyFont="1" applyAlignment="1" applyProtection="1">
      <alignment vertical="top"/>
    </xf>
  </cellXfs>
  <cellStyles count="2464">
    <cellStyle name="Comma" xfId="1" builtinId="3"/>
    <cellStyle name="Comma [0] 10" xfId="4"/>
    <cellStyle name="Comma [0] 10 2" xfId="5"/>
    <cellStyle name="Comma [0] 10 2 2" xfId="6"/>
    <cellStyle name="Comma [0] 10 2 2 2" xfId="7"/>
    <cellStyle name="Comma [0] 10 2 3" xfId="8"/>
    <cellStyle name="Comma [0] 10 2 4" xfId="9"/>
    <cellStyle name="Comma [0] 10 3" xfId="10"/>
    <cellStyle name="Comma [0] 10 3 2" xfId="11"/>
    <cellStyle name="Comma [0] 10 4" xfId="12"/>
    <cellStyle name="Comma [0] 10 5" xfId="13"/>
    <cellStyle name="Comma [0] 10 5 2" xfId="14"/>
    <cellStyle name="Comma [0] 10 5 3" xfId="15"/>
    <cellStyle name="Comma [0] 10 5 4" xfId="16"/>
    <cellStyle name="Comma [0] 10 5 5" xfId="17"/>
    <cellStyle name="Comma [0] 10 5 6" xfId="18"/>
    <cellStyle name="Comma [0] 10 5 6 2" xfId="19"/>
    <cellStyle name="Comma [0] 11" xfId="20"/>
    <cellStyle name="Comma [0] 11 2" xfId="21"/>
    <cellStyle name="Comma [0] 11 3" xfId="22"/>
    <cellStyle name="Comma [0] 11 3 2" xfId="23"/>
    <cellStyle name="Comma [0] 11 4" xfId="24"/>
    <cellStyle name="Comma [0] 11 5" xfId="25"/>
    <cellStyle name="Comma [0] 11 5 2" xfId="26"/>
    <cellStyle name="Comma [0] 12" xfId="27"/>
    <cellStyle name="Comma [0] 12 2" xfId="28"/>
    <cellStyle name="Comma [0] 12 2 2" xfId="29"/>
    <cellStyle name="Comma [0] 12 2 3" xfId="30"/>
    <cellStyle name="Comma [0] 12 2 3 2" xfId="31"/>
    <cellStyle name="Comma [0] 12 2 3 3" xfId="32"/>
    <cellStyle name="Comma [0] 12 3" xfId="33"/>
    <cellStyle name="Comma [0] 12 3 2" xfId="34"/>
    <cellStyle name="Comma [0] 13" xfId="35"/>
    <cellStyle name="Comma [0] 13 2" xfId="36"/>
    <cellStyle name="Comma [0] 13 2 2" xfId="37"/>
    <cellStyle name="Comma [0] 14" xfId="38"/>
    <cellStyle name="Comma [0] 14 2" xfId="39"/>
    <cellStyle name="Comma [0] 14 3" xfId="40"/>
    <cellStyle name="Comma [0] 14 4" xfId="41"/>
    <cellStyle name="Comma [0] 14 4 2" xfId="42"/>
    <cellStyle name="Comma [0] 15" xfId="43"/>
    <cellStyle name="Comma [0] 15 2" xfId="44"/>
    <cellStyle name="Comma [0] 15 2 2" xfId="45"/>
    <cellStyle name="Comma [0] 16" xfId="46"/>
    <cellStyle name="Comma [0] 16 2" xfId="47"/>
    <cellStyle name="Comma [0] 16 3" xfId="48"/>
    <cellStyle name="Comma [0] 16 4" xfId="49"/>
    <cellStyle name="Comma [0] 17" xfId="50"/>
    <cellStyle name="Comma [0] 17 2" xfId="51"/>
    <cellStyle name="Comma [0] 17 2 10" xfId="52"/>
    <cellStyle name="Comma [0] 17 2 11" xfId="53"/>
    <cellStyle name="Comma [0] 17 2 12" xfId="54"/>
    <cellStyle name="Comma [0] 17 2 2" xfId="55"/>
    <cellStyle name="Comma [0] 17 2 3" xfId="56"/>
    <cellStyle name="Comma [0] 17 2 4" xfId="57"/>
    <cellStyle name="Comma [0] 17 2 5" xfId="58"/>
    <cellStyle name="Comma [0] 17 2 6" xfId="59"/>
    <cellStyle name="Comma [0] 17 2 7" xfId="60"/>
    <cellStyle name="Comma [0] 17 2 8" xfId="61"/>
    <cellStyle name="Comma [0] 17 2 9" xfId="62"/>
    <cellStyle name="Comma [0] 18" xfId="63"/>
    <cellStyle name="Comma [0] 19" xfId="64"/>
    <cellStyle name="Comma [0] 2" xfId="3"/>
    <cellStyle name="Comma [0] 2 10" xfId="65"/>
    <cellStyle name="Comma [0] 2 10 2" xfId="66"/>
    <cellStyle name="Comma [0] 2 11" xfId="67"/>
    <cellStyle name="Comma [0] 2 11 2" xfId="68"/>
    <cellStyle name="Comma [0] 2 2" xfId="69"/>
    <cellStyle name="Comma [0] 2 2 2" xfId="70"/>
    <cellStyle name="Comma [0] 2 2 2 2" xfId="71"/>
    <cellStyle name="Comma [0] 2 2 2 2 2" xfId="72"/>
    <cellStyle name="Comma [0] 2 2 2 3" xfId="73"/>
    <cellStyle name="Comma [0] 2 2 3" xfId="74"/>
    <cellStyle name="Comma [0] 2 2 4" xfId="75"/>
    <cellStyle name="Comma [0] 2 2 4 2" xfId="76"/>
    <cellStyle name="Comma [0] 2 2 4 3" xfId="77"/>
    <cellStyle name="Comma [0] 2 2 4 4" xfId="78"/>
    <cellStyle name="Comma [0] 2 2 4 5" xfId="79"/>
    <cellStyle name="Comma [0] 2 2 5" xfId="80"/>
    <cellStyle name="Comma [0] 2 2 6" xfId="81"/>
    <cellStyle name="Comma [0] 2 2 7" xfId="82"/>
    <cellStyle name="Comma [0] 2 3" xfId="83"/>
    <cellStyle name="Comma [0] 2 3 2" xfId="84"/>
    <cellStyle name="Comma [0] 2 3 2 2" xfId="85"/>
    <cellStyle name="Comma [0] 2 3 3" xfId="86"/>
    <cellStyle name="Comma [0] 2 3 4" xfId="87"/>
    <cellStyle name="Comma [0] 2 4" xfId="88"/>
    <cellStyle name="Comma [0] 2 4 2" xfId="89"/>
    <cellStyle name="Comma [0] 2 4 2 2" xfId="90"/>
    <cellStyle name="Comma [0] 2 4 3" xfId="91"/>
    <cellStyle name="Comma [0] 2 4 4" xfId="92"/>
    <cellStyle name="Comma [0] 2 4 5" xfId="93"/>
    <cellStyle name="Comma [0] 2 4 6" xfId="94"/>
    <cellStyle name="Comma [0] 2 4 7" xfId="95"/>
    <cellStyle name="Comma [0] 2 5" xfId="96"/>
    <cellStyle name="Comma [0] 2 5 2" xfId="97"/>
    <cellStyle name="Comma [0] 2 6" xfId="98"/>
    <cellStyle name="Comma [0] 2 6 2" xfId="99"/>
    <cellStyle name="Comma [0] 2 7" xfId="100"/>
    <cellStyle name="Comma [0] 2 8" xfId="101"/>
    <cellStyle name="Comma [0] 2 9" xfId="102"/>
    <cellStyle name="Comma [0] 2 9 2" xfId="103"/>
    <cellStyle name="Comma [0] 20" xfId="104"/>
    <cellStyle name="Comma [0] 20 2" xfId="105"/>
    <cellStyle name="Comma [0] 21" xfId="106"/>
    <cellStyle name="Comma [0] 22" xfId="107"/>
    <cellStyle name="Comma [0] 22 2" xfId="108"/>
    <cellStyle name="Comma [0] 23" xfId="109"/>
    <cellStyle name="Comma [0] 24" xfId="110"/>
    <cellStyle name="Comma [0] 25" xfId="111"/>
    <cellStyle name="Comma [0] 25 2" xfId="112"/>
    <cellStyle name="Comma [0] 26" xfId="113"/>
    <cellStyle name="Comma [0] 27" xfId="114"/>
    <cellStyle name="Comma [0] 27 2" xfId="115"/>
    <cellStyle name="Comma [0] 28" xfId="116"/>
    <cellStyle name="Comma [0] 29" xfId="117"/>
    <cellStyle name="Comma [0] 3" xfId="118"/>
    <cellStyle name="Comma [0] 3 2" xfId="119"/>
    <cellStyle name="Comma [0] 3 2 2" xfId="120"/>
    <cellStyle name="Comma [0] 3 2 3" xfId="121"/>
    <cellStyle name="Comma [0] 3 2 3 2" xfId="122"/>
    <cellStyle name="Comma [0] 3 2 4" xfId="123"/>
    <cellStyle name="Comma [0] 3 3" xfId="124"/>
    <cellStyle name="Comma [0] 3 3 2" xfId="125"/>
    <cellStyle name="Comma [0] 3 4" xfId="126"/>
    <cellStyle name="Comma [0] 30" xfId="127"/>
    <cellStyle name="Comma [0] 30 2" xfId="128"/>
    <cellStyle name="Comma [0] 31" xfId="129"/>
    <cellStyle name="Comma [0] 32" xfId="130"/>
    <cellStyle name="Comma [0] 33" xfId="131"/>
    <cellStyle name="Comma [0] 33 2" xfId="132"/>
    <cellStyle name="Comma [0] 34" xfId="133"/>
    <cellStyle name="Comma [0] 35" xfId="134"/>
    <cellStyle name="Comma [0] 36" xfId="135"/>
    <cellStyle name="Comma [0] 37" xfId="136"/>
    <cellStyle name="Comma [0] 38" xfId="137"/>
    <cellStyle name="Comma [0] 39" xfId="138"/>
    <cellStyle name="Comma [0] 4" xfId="139"/>
    <cellStyle name="Comma [0] 4 2" xfId="140"/>
    <cellStyle name="Comma [0] 4 2 2" xfId="141"/>
    <cellStyle name="Comma [0] 4 2 2 2" xfId="142"/>
    <cellStyle name="Comma [0] 4 2 3" xfId="143"/>
    <cellStyle name="Comma [0] 40" xfId="144"/>
    <cellStyle name="Comma [0] 41" xfId="145"/>
    <cellStyle name="Comma [0] 42" xfId="146"/>
    <cellStyle name="Comma [0] 43" xfId="147"/>
    <cellStyle name="Comma [0] 44" xfId="148"/>
    <cellStyle name="Comma [0] 45" xfId="149"/>
    <cellStyle name="Comma [0] 46" xfId="150"/>
    <cellStyle name="Comma [0] 47" xfId="151"/>
    <cellStyle name="Comma [0] 47 2" xfId="152"/>
    <cellStyle name="Comma [0] 47 2 2" xfId="153"/>
    <cellStyle name="Comma [0] 48" xfId="154"/>
    <cellStyle name="Comma [0] 48 2" xfId="155"/>
    <cellStyle name="Comma [0] 48 2 2" xfId="156"/>
    <cellStyle name="Comma [0] 48 2 2 2" xfId="157"/>
    <cellStyle name="Comma [0] 48 2 2 3" xfId="158"/>
    <cellStyle name="Comma [0] 48 2 2 3 2" xfId="159"/>
    <cellStyle name="Comma [0] 48 2 2 3 3" xfId="160"/>
    <cellStyle name="Comma [0] 48 2 2 3 4" xfId="161"/>
    <cellStyle name="Comma [0] 48 2 2 4" xfId="162"/>
    <cellStyle name="Comma [0] 48 2 2 4 2" xfId="163"/>
    <cellStyle name="Comma [0] 48 2 2 4 2 2" xfId="164"/>
    <cellStyle name="Comma [0] 48 2 2 4 2 2 2" xfId="165"/>
    <cellStyle name="Comma [0] 48 2 2 4 3" xfId="166"/>
    <cellStyle name="Comma [0] 48 2 2 4 4" xfId="167"/>
    <cellStyle name="Comma [0] 48 2 2 4 5" xfId="168"/>
    <cellStyle name="Comma [0] 48 2 2 4 6" xfId="169"/>
    <cellStyle name="Comma [0] 48 2 3" xfId="170"/>
    <cellStyle name="Comma [0] 48 2 3 2" xfId="171"/>
    <cellStyle name="Comma [0] 48 2 3 2 2" xfId="172"/>
    <cellStyle name="Comma [0] 48 2 3 3" xfId="173"/>
    <cellStyle name="Comma [0] 48 2 3 4" xfId="174"/>
    <cellStyle name="Comma [0] 48 2 4" xfId="175"/>
    <cellStyle name="Comma [0] 48 3" xfId="176"/>
    <cellStyle name="Comma [0] 49" xfId="177"/>
    <cellStyle name="Comma [0] 5" xfId="178"/>
    <cellStyle name="Comma [0] 5 2" xfId="179"/>
    <cellStyle name="Comma [0] 5 2 2" xfId="180"/>
    <cellStyle name="Comma [0] 5 3" xfId="181"/>
    <cellStyle name="Comma [0] 5 4" xfId="182"/>
    <cellStyle name="Comma [0] 5 5" xfId="183"/>
    <cellStyle name="Comma [0] 5 6" xfId="184"/>
    <cellStyle name="Comma [0] 50" xfId="185"/>
    <cellStyle name="Comma [0] 50 2" xfId="186"/>
    <cellStyle name="Comma [0] 51" xfId="187"/>
    <cellStyle name="Comma [0] 52" xfId="188"/>
    <cellStyle name="Comma [0] 52 2" xfId="189"/>
    <cellStyle name="Comma [0] 53" xfId="190"/>
    <cellStyle name="Comma [0] 54" xfId="191"/>
    <cellStyle name="Comma [0] 55" xfId="192"/>
    <cellStyle name="Comma [0] 56" xfId="193"/>
    <cellStyle name="Comma [0] 57" xfId="194"/>
    <cellStyle name="Comma [0] 57 2" xfId="195"/>
    <cellStyle name="Comma [0] 57 3" xfId="196"/>
    <cellStyle name="Comma [0] 6" xfId="197"/>
    <cellStyle name="Comma [0] 6 2" xfId="198"/>
    <cellStyle name="Comma [0] 6 2 2" xfId="199"/>
    <cellStyle name="Comma [0] 6 2 2 2" xfId="200"/>
    <cellStyle name="Comma [0] 6 2 2 2 2" xfId="201"/>
    <cellStyle name="Comma [0] 6 3" xfId="202"/>
    <cellStyle name="Comma [0] 6 3 2" xfId="203"/>
    <cellStyle name="Comma [0] 6 4" xfId="204"/>
    <cellStyle name="Comma [0] 6 4 2" xfId="205"/>
    <cellStyle name="Comma [0] 6 4 3" xfId="206"/>
    <cellStyle name="Comma [0] 6 5" xfId="207"/>
    <cellStyle name="Comma [0] 60" xfId="208"/>
    <cellStyle name="Comma [0] 61" xfId="209"/>
    <cellStyle name="Comma [0] 64" xfId="210"/>
    <cellStyle name="Comma [0] 65" xfId="211"/>
    <cellStyle name="Comma [0] 66" xfId="212"/>
    <cellStyle name="Comma [0] 7" xfId="213"/>
    <cellStyle name="Comma [0] 7 2" xfId="214"/>
    <cellStyle name="Comma [0] 7 2 2" xfId="215"/>
    <cellStyle name="Comma [0] 7 2 3" xfId="216"/>
    <cellStyle name="Comma [0] 7 2 3 2" xfId="217"/>
    <cellStyle name="Comma [0] 7 3" xfId="218"/>
    <cellStyle name="Comma [0] 7 3 2" xfId="219"/>
    <cellStyle name="Comma [0] 7 4" xfId="220"/>
    <cellStyle name="Comma [0] 70" xfId="221"/>
    <cellStyle name="Comma [0] 8" xfId="222"/>
    <cellStyle name="Comma [0] 8 2" xfId="223"/>
    <cellStyle name="Comma [0] 8 3" xfId="224"/>
    <cellStyle name="Comma [0] 9" xfId="225"/>
    <cellStyle name="Comma [0] 9 2" xfId="226"/>
    <cellStyle name="Comma [0] 9 3" xfId="227"/>
    <cellStyle name="Comma [0] 9 4" xfId="228"/>
    <cellStyle name="Comma [0] 9 4 2" xfId="229"/>
    <cellStyle name="Comma [0] 9 4 2 2" xfId="230"/>
    <cellStyle name="Comma [0] 9 4 2 3" xfId="231"/>
    <cellStyle name="Comma [0] 9 4 2 4" xfId="232"/>
    <cellStyle name="Comma [0] 9 4 2 5" xfId="233"/>
    <cellStyle name="Comma 10" xfId="234"/>
    <cellStyle name="Comma 10 2" xfId="235"/>
    <cellStyle name="Comma 10 3" xfId="236"/>
    <cellStyle name="Comma 10 4" xfId="237"/>
    <cellStyle name="Comma 11" xfId="238"/>
    <cellStyle name="Comma 11 2" xfId="239"/>
    <cellStyle name="Comma 11 2 10" xfId="240"/>
    <cellStyle name="Comma 11 2 11" xfId="241"/>
    <cellStyle name="Comma 11 2 12" xfId="242"/>
    <cellStyle name="Comma 11 2 13" xfId="243"/>
    <cellStyle name="Comma 11 2 2" xfId="244"/>
    <cellStyle name="Comma 11 2 2 10" xfId="245"/>
    <cellStyle name="Comma 11 2 2 11" xfId="246"/>
    <cellStyle name="Comma 11 2 2 12" xfId="247"/>
    <cellStyle name="Comma 11 2 2 13" xfId="248"/>
    <cellStyle name="Comma 11 2 2 2" xfId="249"/>
    <cellStyle name="Comma 11 2 2 2 2" xfId="250"/>
    <cellStyle name="Comma 11 2 2 3" xfId="251"/>
    <cellStyle name="Comma 11 2 2 4" xfId="252"/>
    <cellStyle name="Comma 11 2 2 5" xfId="253"/>
    <cellStyle name="Comma 11 2 2 6" xfId="254"/>
    <cellStyle name="Comma 11 2 2 7" xfId="255"/>
    <cellStyle name="Comma 11 2 2 8" xfId="256"/>
    <cellStyle name="Comma 11 2 2 9" xfId="257"/>
    <cellStyle name="Comma 11 2 3" xfId="258"/>
    <cellStyle name="Comma 11 2 4" xfId="259"/>
    <cellStyle name="Comma 11 2 5" xfId="260"/>
    <cellStyle name="Comma 11 2 6" xfId="261"/>
    <cellStyle name="Comma 11 2 7" xfId="262"/>
    <cellStyle name="Comma 11 2 8" xfId="263"/>
    <cellStyle name="Comma 11 2 9" xfId="264"/>
    <cellStyle name="Comma 11 3" xfId="265"/>
    <cellStyle name="Comma 12" xfId="266"/>
    <cellStyle name="Comma 13" xfId="267"/>
    <cellStyle name="Comma 13 2" xfId="268"/>
    <cellStyle name="Comma 13 2 10" xfId="269"/>
    <cellStyle name="Comma 13 2 11" xfId="270"/>
    <cellStyle name="Comma 13 2 12" xfId="271"/>
    <cellStyle name="Comma 13 2 2" xfId="272"/>
    <cellStyle name="Comma 13 2 3" xfId="273"/>
    <cellStyle name="Comma 13 2 4" xfId="274"/>
    <cellStyle name="Comma 13 2 5" xfId="275"/>
    <cellStyle name="Comma 13 2 6" xfId="276"/>
    <cellStyle name="Comma 13 2 7" xfId="277"/>
    <cellStyle name="Comma 13 2 8" xfId="278"/>
    <cellStyle name="Comma 13 2 9" xfId="279"/>
    <cellStyle name="Comma 14" xfId="280"/>
    <cellStyle name="Comma 15" xfId="281"/>
    <cellStyle name="Comma 15 2" xfId="282"/>
    <cellStyle name="Comma 15 2 2" xfId="283"/>
    <cellStyle name="Comma 15 2 2 2" xfId="284"/>
    <cellStyle name="Comma 15 2 2 3" xfId="285"/>
    <cellStyle name="Comma 15 2 2 4" xfId="286"/>
    <cellStyle name="Comma 16" xfId="287"/>
    <cellStyle name="Comma 17" xfId="288"/>
    <cellStyle name="Comma 18" xfId="289"/>
    <cellStyle name="Comma 19" xfId="290"/>
    <cellStyle name="Comma 19 10" xfId="291"/>
    <cellStyle name="Comma 19 11" xfId="292"/>
    <cellStyle name="Comma 19 12" xfId="293"/>
    <cellStyle name="Comma 19 13" xfId="294"/>
    <cellStyle name="Comma 19 14" xfId="295"/>
    <cellStyle name="Comma 19 15" xfId="296"/>
    <cellStyle name="Comma 19 2" xfId="297"/>
    <cellStyle name="Comma 19 2 10" xfId="298"/>
    <cellStyle name="Comma 19 2 11" xfId="299"/>
    <cellStyle name="Comma 19 2 12" xfId="300"/>
    <cellStyle name="Comma 19 2 2" xfId="301"/>
    <cellStyle name="Comma 19 2 3" xfId="302"/>
    <cellStyle name="Comma 19 2 4" xfId="303"/>
    <cellStyle name="Comma 19 2 5" xfId="304"/>
    <cellStyle name="Comma 19 2 6" xfId="305"/>
    <cellStyle name="Comma 19 2 7" xfId="306"/>
    <cellStyle name="Comma 19 2 8" xfId="307"/>
    <cellStyle name="Comma 19 2 9" xfId="308"/>
    <cellStyle name="Comma 19 3" xfId="309"/>
    <cellStyle name="Comma 19 3 10" xfId="310"/>
    <cellStyle name="Comma 19 3 11" xfId="311"/>
    <cellStyle name="Comma 19 3 12" xfId="312"/>
    <cellStyle name="Comma 19 3 2" xfId="313"/>
    <cellStyle name="Comma 19 3 3" xfId="314"/>
    <cellStyle name="Comma 19 3 4" xfId="315"/>
    <cellStyle name="Comma 19 3 5" xfId="316"/>
    <cellStyle name="Comma 19 3 6" xfId="317"/>
    <cellStyle name="Comma 19 3 7" xfId="318"/>
    <cellStyle name="Comma 19 3 8" xfId="319"/>
    <cellStyle name="Comma 19 3 9" xfId="320"/>
    <cellStyle name="Comma 19 4" xfId="321"/>
    <cellStyle name="Comma 19 4 10" xfId="322"/>
    <cellStyle name="Comma 19 4 11" xfId="323"/>
    <cellStyle name="Comma 19 4 12" xfId="324"/>
    <cellStyle name="Comma 19 4 2" xfId="325"/>
    <cellStyle name="Comma 19 4 3" xfId="326"/>
    <cellStyle name="Comma 19 4 4" xfId="327"/>
    <cellStyle name="Comma 19 4 5" xfId="328"/>
    <cellStyle name="Comma 19 4 6" xfId="329"/>
    <cellStyle name="Comma 19 4 7" xfId="330"/>
    <cellStyle name="Comma 19 4 8" xfId="331"/>
    <cellStyle name="Comma 19 4 9" xfId="332"/>
    <cellStyle name="Comma 19 5" xfId="333"/>
    <cellStyle name="Comma 19 6" xfId="334"/>
    <cellStyle name="Comma 19 7" xfId="335"/>
    <cellStyle name="Comma 19 8" xfId="336"/>
    <cellStyle name="Comma 19 9" xfId="337"/>
    <cellStyle name="Comma 2" xfId="338"/>
    <cellStyle name="Comma 2 10" xfId="339"/>
    <cellStyle name="Comma 2 11" xfId="340"/>
    <cellStyle name="Comma 2 12" xfId="341"/>
    <cellStyle name="Comma 2 13" xfId="342"/>
    <cellStyle name="Comma 2 14" xfId="343"/>
    <cellStyle name="Comma 2 15" xfId="344"/>
    <cellStyle name="Comma 2 16" xfId="345"/>
    <cellStyle name="Comma 2 17" xfId="346"/>
    <cellStyle name="Comma 2 18" xfId="347"/>
    <cellStyle name="Comma 2 19" xfId="348"/>
    <cellStyle name="Comma 2 2" xfId="349"/>
    <cellStyle name="Comma 2 2 2" xfId="350"/>
    <cellStyle name="Comma 2 2 2 2" xfId="351"/>
    <cellStyle name="Comma 2 2 2 2 2" xfId="352"/>
    <cellStyle name="Comma 2 2 3" xfId="353"/>
    <cellStyle name="Comma 2 2 4" xfId="354"/>
    <cellStyle name="Comma 2 20" xfId="355"/>
    <cellStyle name="Comma 2 21" xfId="356"/>
    <cellStyle name="Comma 2 22" xfId="357"/>
    <cellStyle name="Comma 2 23" xfId="358"/>
    <cellStyle name="Comma 2 24" xfId="359"/>
    <cellStyle name="Comma 2 25" xfId="360"/>
    <cellStyle name="Comma 2 26" xfId="361"/>
    <cellStyle name="Comma 2 27" xfId="362"/>
    <cellStyle name="Comma 2 28" xfId="363"/>
    <cellStyle name="Comma 2 28 2" xfId="364"/>
    <cellStyle name="Comma 2 29" xfId="365"/>
    <cellStyle name="Comma 2 3" xfId="366"/>
    <cellStyle name="Comma 2 3 2" xfId="367"/>
    <cellStyle name="Comma 2 3 2 2" xfId="368"/>
    <cellStyle name="Comma 2 3 2 2 2" xfId="369"/>
    <cellStyle name="Comma 2 3 3" xfId="370"/>
    <cellStyle name="Comma 2 3 4" xfId="371"/>
    <cellStyle name="Comma 2 3 4 2" xfId="372"/>
    <cellStyle name="Comma 2 3 5" xfId="373"/>
    <cellStyle name="Comma 2 30" xfId="374"/>
    <cellStyle name="Comma 2 30 2" xfId="375"/>
    <cellStyle name="Comma 2 31" xfId="376"/>
    <cellStyle name="Comma 2 31 2" xfId="377"/>
    <cellStyle name="Comma 2 31 2 2" xfId="378"/>
    <cellStyle name="Comma 2 31 2 2 2" xfId="379"/>
    <cellStyle name="Comma 2 31 2 3" xfId="380"/>
    <cellStyle name="Comma 2 31 2 4" xfId="381"/>
    <cellStyle name="Comma 2 31 2 5" xfId="382"/>
    <cellStyle name="Comma 2 31 2 6" xfId="383"/>
    <cellStyle name="Comma 2 31 2 6 2" xfId="384"/>
    <cellStyle name="Comma 2 31 2 7" xfId="385"/>
    <cellStyle name="Comma 2 31 3" xfId="386"/>
    <cellStyle name="Comma 2 4" xfId="387"/>
    <cellStyle name="Comma 2 5" xfId="388"/>
    <cellStyle name="Comma 2 6" xfId="389"/>
    <cellStyle name="Comma 2 7" xfId="390"/>
    <cellStyle name="Comma 2 8" xfId="391"/>
    <cellStyle name="Comma 2 9" xfId="392"/>
    <cellStyle name="Comma 2 9 2" xfId="393"/>
    <cellStyle name="Comma 2 9 2 2" xfId="394"/>
    <cellStyle name="Comma 20" xfId="395"/>
    <cellStyle name="Comma 20 10" xfId="396"/>
    <cellStyle name="Comma 20 11" xfId="397"/>
    <cellStyle name="Comma 20 12" xfId="398"/>
    <cellStyle name="Comma 20 2" xfId="399"/>
    <cellStyle name="Comma 20 3" xfId="400"/>
    <cellStyle name="Comma 20 4" xfId="401"/>
    <cellStyle name="Comma 20 5" xfId="402"/>
    <cellStyle name="Comma 20 6" xfId="403"/>
    <cellStyle name="Comma 20 7" xfId="404"/>
    <cellStyle name="Comma 20 8" xfId="405"/>
    <cellStyle name="Comma 20 9" xfId="406"/>
    <cellStyle name="Comma 21" xfId="407"/>
    <cellStyle name="Comma 21 2" xfId="408"/>
    <cellStyle name="Comma 22" xfId="409"/>
    <cellStyle name="Comma 3" xfId="410"/>
    <cellStyle name="Comma 3 2" xfId="411"/>
    <cellStyle name="Comma 3 2 2" xfId="412"/>
    <cellStyle name="Comma 3 3" xfId="413"/>
    <cellStyle name="Comma 3 3 2" xfId="414"/>
    <cellStyle name="Comma 3 3 2 2" xfId="415"/>
    <cellStyle name="Comma 3 4" xfId="416"/>
    <cellStyle name="Comma 3_JULI" xfId="417"/>
    <cellStyle name="Comma 4" xfId="418"/>
    <cellStyle name="Comma 4 2" xfId="419"/>
    <cellStyle name="Comma 4 3" xfId="420"/>
    <cellStyle name="Comma 4 4" xfId="421"/>
    <cellStyle name="Comma 4 5" xfId="422"/>
    <cellStyle name="Comma 4_JULI" xfId="423"/>
    <cellStyle name="Comma 5" xfId="424"/>
    <cellStyle name="Comma 5 2" xfId="425"/>
    <cellStyle name="Comma 5 2 2" xfId="426"/>
    <cellStyle name="Comma 5 2 3" xfId="427"/>
    <cellStyle name="Comma 5 2 3 2" xfId="428"/>
    <cellStyle name="Comma 5 3" xfId="429"/>
    <cellStyle name="Comma 5 4" xfId="430"/>
    <cellStyle name="Comma 6" xfId="431"/>
    <cellStyle name="Comma 6 2" xfId="432"/>
    <cellStyle name="Comma 6 3" xfId="433"/>
    <cellStyle name="Comma 6 4" xfId="434"/>
    <cellStyle name="Comma 7" xfId="435"/>
    <cellStyle name="Comma 7 2" xfId="436"/>
    <cellStyle name="Comma 7 2 2" xfId="437"/>
    <cellStyle name="Comma 7 2 2 2" xfId="438"/>
    <cellStyle name="Comma 7 3" xfId="439"/>
    <cellStyle name="Comma 7 3 2" xfId="440"/>
    <cellStyle name="Comma 8" xfId="441"/>
    <cellStyle name="Comma 8 2" xfId="442"/>
    <cellStyle name="Comma 8 2 2" xfId="443"/>
    <cellStyle name="Comma 8 3" xfId="444"/>
    <cellStyle name="Comma 8 3 2" xfId="445"/>
    <cellStyle name="Comma 8 3 3" xfId="446"/>
    <cellStyle name="Comma 8 3 4" xfId="447"/>
    <cellStyle name="Comma 9" xfId="448"/>
    <cellStyle name="Comma 9 2" xfId="449"/>
    <cellStyle name="Comma 9 3" xfId="450"/>
    <cellStyle name="Comma 9 3 10" xfId="451"/>
    <cellStyle name="Comma 9 3 11" xfId="452"/>
    <cellStyle name="Comma 9 3 12" xfId="453"/>
    <cellStyle name="Comma 9 3 13" xfId="454"/>
    <cellStyle name="Comma 9 3 2" xfId="455"/>
    <cellStyle name="Comma 9 3 2 10" xfId="456"/>
    <cellStyle name="Comma 9 3 2 11" xfId="457"/>
    <cellStyle name="Comma 9 3 2 12" xfId="458"/>
    <cellStyle name="Comma 9 3 2 2" xfId="459"/>
    <cellStyle name="Comma 9 3 2 3" xfId="460"/>
    <cellStyle name="Comma 9 3 2 4" xfId="461"/>
    <cellStyle name="Comma 9 3 2 5" xfId="462"/>
    <cellStyle name="Comma 9 3 2 6" xfId="463"/>
    <cellStyle name="Comma 9 3 2 7" xfId="464"/>
    <cellStyle name="Comma 9 3 2 8" xfId="465"/>
    <cellStyle name="Comma 9 3 2 9" xfId="466"/>
    <cellStyle name="Comma 9 3 3" xfId="467"/>
    <cellStyle name="Comma 9 3 4" xfId="468"/>
    <cellStyle name="Comma 9 3 5" xfId="469"/>
    <cellStyle name="Comma 9 3 6" xfId="470"/>
    <cellStyle name="Comma 9 3 7" xfId="471"/>
    <cellStyle name="Comma 9 3 8" xfId="472"/>
    <cellStyle name="Comma 9 3 9" xfId="473"/>
    <cellStyle name="Comma0" xfId="474"/>
    <cellStyle name="Currency [0] 10" xfId="475"/>
    <cellStyle name="Currency [0] 11" xfId="476"/>
    <cellStyle name="Currency [0] 12" xfId="477"/>
    <cellStyle name="Currency [0] 13" xfId="478"/>
    <cellStyle name="Currency [0] 14" xfId="479"/>
    <cellStyle name="Currency [0] 15" xfId="480"/>
    <cellStyle name="Currency [0] 16" xfId="481"/>
    <cellStyle name="Currency [0] 17" xfId="482"/>
    <cellStyle name="Currency [0] 2" xfId="483"/>
    <cellStyle name="Currency [0] 2 2" xfId="484"/>
    <cellStyle name="Currency [0] 3" xfId="485"/>
    <cellStyle name="Currency [0] 4" xfId="486"/>
    <cellStyle name="Currency [0] 5" xfId="487"/>
    <cellStyle name="Currency [0] 6" xfId="488"/>
    <cellStyle name="Currency [0] 7" xfId="489"/>
    <cellStyle name="Currency [0] 8" xfId="490"/>
    <cellStyle name="Currency [0] 9" xfId="491"/>
    <cellStyle name="Currency 2" xfId="492"/>
    <cellStyle name="Currency0" xfId="493"/>
    <cellStyle name="Date" xfId="494"/>
    <cellStyle name="Euro" xfId="495"/>
    <cellStyle name="Fixed" xfId="496"/>
    <cellStyle name="Good 2" xfId="497"/>
    <cellStyle name="Good 2 2" xfId="498"/>
    <cellStyle name="Hyperlink" xfId="2463" builtinId="8"/>
    <cellStyle name="Hyperlink 2" xfId="499"/>
    <cellStyle name="Hyperlink 2 2" xfId="500"/>
    <cellStyle name="Hyperlink 2 3" xfId="501"/>
    <cellStyle name="Hyperlink 2 4" xfId="502"/>
    <cellStyle name="Hyperlink 2 5" xfId="503"/>
    <cellStyle name="Neutral 2" xfId="504"/>
    <cellStyle name="Normal" xfId="0" builtinId="0"/>
    <cellStyle name="Normal 10" xfId="505"/>
    <cellStyle name="Normal 10 10" xfId="506"/>
    <cellStyle name="Normal 10 10 2" xfId="507"/>
    <cellStyle name="Normal 10 10 3" xfId="508"/>
    <cellStyle name="Normal 10 10 4" xfId="509"/>
    <cellStyle name="Normal 10 10 5" xfId="510"/>
    <cellStyle name="Normal 10 11" xfId="511"/>
    <cellStyle name="Normal 10 11 2" xfId="512"/>
    <cellStyle name="Normal 10 11 3" xfId="513"/>
    <cellStyle name="Normal 10 11 4" xfId="514"/>
    <cellStyle name="Normal 10 11 5" xfId="515"/>
    <cellStyle name="Normal 10 12" xfId="516"/>
    <cellStyle name="Normal 10 12 2" xfId="517"/>
    <cellStyle name="Normal 10 12 3" xfId="518"/>
    <cellStyle name="Normal 10 12 4" xfId="519"/>
    <cellStyle name="Normal 10 12 5" xfId="520"/>
    <cellStyle name="Normal 10 13" xfId="521"/>
    <cellStyle name="Normal 10 13 2" xfId="522"/>
    <cellStyle name="Normal 10 13 3" xfId="523"/>
    <cellStyle name="Normal 10 13 4" xfId="524"/>
    <cellStyle name="Normal 10 13 5" xfId="525"/>
    <cellStyle name="Normal 10 14" xfId="526"/>
    <cellStyle name="Normal 10 14 2" xfId="527"/>
    <cellStyle name="Normal 10 14 3" xfId="528"/>
    <cellStyle name="Normal 10 14 4" xfId="529"/>
    <cellStyle name="Normal 10 14 5" xfId="530"/>
    <cellStyle name="Normal 10 15" xfId="531"/>
    <cellStyle name="Normal 10 15 2" xfId="532"/>
    <cellStyle name="Normal 10 15 3" xfId="533"/>
    <cellStyle name="Normal 10 15 4" xfId="534"/>
    <cellStyle name="Normal 10 15 5" xfId="535"/>
    <cellStyle name="Normal 10 16" xfId="536"/>
    <cellStyle name="Normal 10 16 2" xfId="537"/>
    <cellStyle name="Normal 10 16 3" xfId="538"/>
    <cellStyle name="Normal 10 16 4" xfId="539"/>
    <cellStyle name="Normal 10 16 5" xfId="540"/>
    <cellStyle name="Normal 10 17" xfId="541"/>
    <cellStyle name="Normal 10 17 2" xfId="542"/>
    <cellStyle name="Normal 10 17 3" xfId="543"/>
    <cellStyle name="Normal 10 17 4" xfId="544"/>
    <cellStyle name="Normal 10 17 5" xfId="545"/>
    <cellStyle name="Normal 10 18" xfId="546"/>
    <cellStyle name="Normal 10 18 2" xfId="547"/>
    <cellStyle name="Normal 10 18 3" xfId="548"/>
    <cellStyle name="Normal 10 18 4" xfId="549"/>
    <cellStyle name="Normal 10 18 5" xfId="550"/>
    <cellStyle name="Normal 10 19" xfId="551"/>
    <cellStyle name="Normal 10 19 2" xfId="552"/>
    <cellStyle name="Normal 10 19 3" xfId="553"/>
    <cellStyle name="Normal 10 19 4" xfId="554"/>
    <cellStyle name="Normal 10 19 5" xfId="555"/>
    <cellStyle name="Normal 10 2" xfId="556"/>
    <cellStyle name="Normal 10 2 2" xfId="557"/>
    <cellStyle name="Normal 10 2 3" xfId="558"/>
    <cellStyle name="Normal 10 2 4" xfId="559"/>
    <cellStyle name="Normal 10 2 5" xfId="560"/>
    <cellStyle name="Normal 10 20" xfId="561"/>
    <cellStyle name="Normal 10 20 2" xfId="562"/>
    <cellStyle name="Normal 10 20 3" xfId="563"/>
    <cellStyle name="Normal 10 20 4" xfId="564"/>
    <cellStyle name="Normal 10 20 5" xfId="565"/>
    <cellStyle name="Normal 10 21" xfId="566"/>
    <cellStyle name="Normal 10 21 2" xfId="567"/>
    <cellStyle name="Normal 10 21 3" xfId="568"/>
    <cellStyle name="Normal 10 21 4" xfId="569"/>
    <cellStyle name="Normal 10 21 5" xfId="570"/>
    <cellStyle name="Normal 10 22" xfId="571"/>
    <cellStyle name="Normal 10 22 2" xfId="572"/>
    <cellStyle name="Normal 10 22 3" xfId="573"/>
    <cellStyle name="Normal 10 22 4" xfId="574"/>
    <cellStyle name="Normal 10 22 5" xfId="575"/>
    <cellStyle name="Normal 10 23" xfId="576"/>
    <cellStyle name="Normal 10 23 2" xfId="577"/>
    <cellStyle name="Normal 10 23 3" xfId="578"/>
    <cellStyle name="Normal 10 23 4" xfId="579"/>
    <cellStyle name="Normal 10 23 5" xfId="580"/>
    <cellStyle name="Normal 10 24" xfId="581"/>
    <cellStyle name="Normal 10 24 2" xfId="582"/>
    <cellStyle name="Normal 10 24 3" xfId="583"/>
    <cellStyle name="Normal 10 24 4" xfId="584"/>
    <cellStyle name="Normal 10 24 4 2" xfId="585"/>
    <cellStyle name="Normal 10 24 4 2 2" xfId="586"/>
    <cellStyle name="Normal 10 24 4 2 2 2" xfId="587"/>
    <cellStyle name="Normal 10 24 4 2 2 3" xfId="588"/>
    <cellStyle name="Normal 10 24 4 2 2 3 2" xfId="589"/>
    <cellStyle name="Normal 10 24 4 2 2 3 3" xfId="590"/>
    <cellStyle name="Normal 10 24 4 3" xfId="591"/>
    <cellStyle name="Normal 10 24 4 4" xfId="592"/>
    <cellStyle name="Normal 10 24 5" xfId="593"/>
    <cellStyle name="Normal 10 24 6" xfId="594"/>
    <cellStyle name="Normal 10 24_Aceh Tamiang D.1 +, 2003" xfId="595"/>
    <cellStyle name="Normal 10 25" xfId="596"/>
    <cellStyle name="Normal 10 25 2" xfId="597"/>
    <cellStyle name="Normal 10 25_Aceh Tamiang D.1 +, 2003" xfId="598"/>
    <cellStyle name="Normal 10 26" xfId="599"/>
    <cellStyle name="Normal 10 27" xfId="600"/>
    <cellStyle name="Normal 10 28" xfId="601"/>
    <cellStyle name="Normal 10 28 2" xfId="602"/>
    <cellStyle name="Normal 10 28 2 2" xfId="603"/>
    <cellStyle name="Normal 10 28 3" xfId="604"/>
    <cellStyle name="Normal 10 29" xfId="605"/>
    <cellStyle name="Normal 10 29 2" xfId="606"/>
    <cellStyle name="Normal 10 3" xfId="607"/>
    <cellStyle name="Normal 10 3 2" xfId="608"/>
    <cellStyle name="Normal 10 3 3" xfId="609"/>
    <cellStyle name="Normal 10 3 4" xfId="610"/>
    <cellStyle name="Normal 10 3 5" xfId="611"/>
    <cellStyle name="Normal 10 30" xfId="612"/>
    <cellStyle name="Normal 10 31" xfId="613"/>
    <cellStyle name="Normal 10 31 10" xfId="614"/>
    <cellStyle name="Normal 10 31 11" xfId="615"/>
    <cellStyle name="Normal 10 31 12" xfId="616"/>
    <cellStyle name="Normal 10 31 2" xfId="617"/>
    <cellStyle name="Normal 10 31 3" xfId="618"/>
    <cellStyle name="Normal 10 31 4" xfId="619"/>
    <cellStyle name="Normal 10 31 5" xfId="620"/>
    <cellStyle name="Normal 10 31 6" xfId="621"/>
    <cellStyle name="Normal 10 31 7" xfId="622"/>
    <cellStyle name="Normal 10 31 8" xfId="623"/>
    <cellStyle name="Normal 10 31 9" xfId="624"/>
    <cellStyle name="Normal 10 32" xfId="625"/>
    <cellStyle name="Normal 10 32 2" xfId="626"/>
    <cellStyle name="Normal 10 33" xfId="627"/>
    <cellStyle name="Normal 10 4" xfId="628"/>
    <cellStyle name="Normal 10 4 2" xfId="629"/>
    <cellStyle name="Normal 10 4 3" xfId="630"/>
    <cellStyle name="Normal 10 4 4" xfId="631"/>
    <cellStyle name="Normal 10 4 5" xfId="632"/>
    <cellStyle name="Normal 10 5" xfId="633"/>
    <cellStyle name="Normal 10 5 2" xfId="634"/>
    <cellStyle name="Normal 10 5 3" xfId="635"/>
    <cellStyle name="Normal 10 5 4" xfId="636"/>
    <cellStyle name="Normal 10 5 5" xfId="637"/>
    <cellStyle name="Normal 10 6" xfId="638"/>
    <cellStyle name="Normal 10 6 2" xfId="639"/>
    <cellStyle name="Normal 10 6 3" xfId="640"/>
    <cellStyle name="Normal 10 6 4" xfId="641"/>
    <cellStyle name="Normal 10 6 5" xfId="642"/>
    <cellStyle name="Normal 10 7" xfId="643"/>
    <cellStyle name="Normal 10 7 2" xfId="644"/>
    <cellStyle name="Normal 10 7 3" xfId="645"/>
    <cellStyle name="Normal 10 7 4" xfId="646"/>
    <cellStyle name="Normal 10 7 5" xfId="647"/>
    <cellStyle name="Normal 10 8" xfId="648"/>
    <cellStyle name="Normal 10 8 2" xfId="649"/>
    <cellStyle name="Normal 10 8 3" xfId="650"/>
    <cellStyle name="Normal 10 8 4" xfId="651"/>
    <cellStyle name="Normal 10 8 5" xfId="652"/>
    <cellStyle name="Normal 10 9" xfId="653"/>
    <cellStyle name="Normal 10 9 2" xfId="654"/>
    <cellStyle name="Normal 10 9 3" xfId="655"/>
    <cellStyle name="Normal 10 9 4" xfId="656"/>
    <cellStyle name="Normal 10 9 5" xfId="657"/>
    <cellStyle name="Normal 10_A1 Disdik _Aceh _Selatan" xfId="658"/>
    <cellStyle name="Normal 11" xfId="659"/>
    <cellStyle name="Normal 11 10" xfId="660"/>
    <cellStyle name="Normal 11 10 2" xfId="661"/>
    <cellStyle name="Normal 11 10 3" xfId="662"/>
    <cellStyle name="Normal 11 10 4" xfId="663"/>
    <cellStyle name="Normal 11 10 5" xfId="664"/>
    <cellStyle name="Normal 11 11" xfId="665"/>
    <cellStyle name="Normal 11 11 2" xfId="666"/>
    <cellStyle name="Normal 11 11 3" xfId="667"/>
    <cellStyle name="Normal 11 11 4" xfId="668"/>
    <cellStyle name="Normal 11 11 5" xfId="669"/>
    <cellStyle name="Normal 11 12" xfId="670"/>
    <cellStyle name="Normal 11 12 2" xfId="671"/>
    <cellStyle name="Normal 11 12 3" xfId="672"/>
    <cellStyle name="Normal 11 12 4" xfId="673"/>
    <cellStyle name="Normal 11 12 5" xfId="674"/>
    <cellStyle name="Normal 11 13" xfId="675"/>
    <cellStyle name="Normal 11 13 2" xfId="676"/>
    <cellStyle name="Normal 11 13 3" xfId="677"/>
    <cellStyle name="Normal 11 13 4" xfId="678"/>
    <cellStyle name="Normal 11 13 5" xfId="679"/>
    <cellStyle name="Normal 11 14" xfId="680"/>
    <cellStyle name="Normal 11 14 2" xfId="681"/>
    <cellStyle name="Normal 11 14 3" xfId="682"/>
    <cellStyle name="Normal 11 14 4" xfId="683"/>
    <cellStyle name="Normal 11 14 5" xfId="684"/>
    <cellStyle name="Normal 11 15" xfId="685"/>
    <cellStyle name="Normal 11 15 2" xfId="686"/>
    <cellStyle name="Normal 11 15 3" xfId="687"/>
    <cellStyle name="Normal 11 15 4" xfId="688"/>
    <cellStyle name="Normal 11 15 5" xfId="689"/>
    <cellStyle name="Normal 11 16" xfId="690"/>
    <cellStyle name="Normal 11 16 2" xfId="691"/>
    <cellStyle name="Normal 11 16 3" xfId="692"/>
    <cellStyle name="Normal 11 16 4" xfId="693"/>
    <cellStyle name="Normal 11 16 5" xfId="694"/>
    <cellStyle name="Normal 11 17" xfId="695"/>
    <cellStyle name="Normal 11 17 2" xfId="696"/>
    <cellStyle name="Normal 11 17 3" xfId="697"/>
    <cellStyle name="Normal 11 17 4" xfId="698"/>
    <cellStyle name="Normal 11 17 5" xfId="699"/>
    <cellStyle name="Normal 11 18" xfId="700"/>
    <cellStyle name="Normal 11 18 2" xfId="701"/>
    <cellStyle name="Normal 11 18 3" xfId="702"/>
    <cellStyle name="Normal 11 18 4" xfId="703"/>
    <cellStyle name="Normal 11 18 5" xfId="704"/>
    <cellStyle name="Normal 11 19" xfId="705"/>
    <cellStyle name="Normal 11 19 2" xfId="706"/>
    <cellStyle name="Normal 11 19 3" xfId="707"/>
    <cellStyle name="Normal 11 19 4" xfId="708"/>
    <cellStyle name="Normal 11 19 5" xfId="709"/>
    <cellStyle name="Normal 11 2" xfId="710"/>
    <cellStyle name="Normal 11 2 2" xfId="711"/>
    <cellStyle name="Normal 11 2 2 2" xfId="712"/>
    <cellStyle name="Normal 11 2 3" xfId="713"/>
    <cellStyle name="Normal 11 2 4" xfId="714"/>
    <cellStyle name="Normal 11 2 5" xfId="715"/>
    <cellStyle name="Normal 11 2 6" xfId="716"/>
    <cellStyle name="Normal 11 2 6 2" xfId="717"/>
    <cellStyle name="Normal 11 20" xfId="718"/>
    <cellStyle name="Normal 11 20 2" xfId="719"/>
    <cellStyle name="Normal 11 20 3" xfId="720"/>
    <cellStyle name="Normal 11 20 4" xfId="721"/>
    <cellStyle name="Normal 11 20 5" xfId="722"/>
    <cellStyle name="Normal 11 21" xfId="723"/>
    <cellStyle name="Normal 11 21 2" xfId="724"/>
    <cellStyle name="Normal 11 21 3" xfId="725"/>
    <cellStyle name="Normal 11 21 4" xfId="726"/>
    <cellStyle name="Normal 11 21 5" xfId="727"/>
    <cellStyle name="Normal 11 22" xfId="728"/>
    <cellStyle name="Normal 11 22 2" xfId="729"/>
    <cellStyle name="Normal 11 22 3" xfId="730"/>
    <cellStyle name="Normal 11 22 4" xfId="731"/>
    <cellStyle name="Normal 11 22 5" xfId="732"/>
    <cellStyle name="Normal 11 23" xfId="733"/>
    <cellStyle name="Normal 11 23 2" xfId="734"/>
    <cellStyle name="Normal 11 23 3" xfId="735"/>
    <cellStyle name="Normal 11 23 4" xfId="736"/>
    <cellStyle name="Normal 11 23 5" xfId="737"/>
    <cellStyle name="Normal 11 24" xfId="738"/>
    <cellStyle name="Normal 11 24 2" xfId="739"/>
    <cellStyle name="Normal 11 24_Aceh Tamiang D.1 +, 2003" xfId="740"/>
    <cellStyle name="Normal 11 25" xfId="741"/>
    <cellStyle name="Normal 11 26" xfId="742"/>
    <cellStyle name="Normal 11 27" xfId="743"/>
    <cellStyle name="Normal 11 28" xfId="744"/>
    <cellStyle name="Normal 11 28 2" xfId="745"/>
    <cellStyle name="Normal 11 3" xfId="746"/>
    <cellStyle name="Normal 11 3 2" xfId="747"/>
    <cellStyle name="Normal 11 3 3" xfId="748"/>
    <cellStyle name="Normal 11 3 4" xfId="749"/>
    <cellStyle name="Normal 11 3 5" xfId="750"/>
    <cellStyle name="Normal 11 4" xfId="751"/>
    <cellStyle name="Normal 11 4 2" xfId="752"/>
    <cellStyle name="Normal 11 4 3" xfId="753"/>
    <cellStyle name="Normal 11 4 4" xfId="754"/>
    <cellStyle name="Normal 11 4 5" xfId="755"/>
    <cellStyle name="Normal 11 5" xfId="756"/>
    <cellStyle name="Normal 11 5 2" xfId="757"/>
    <cellStyle name="Normal 11 5 3" xfId="758"/>
    <cellStyle name="Normal 11 5 4" xfId="759"/>
    <cellStyle name="Normal 11 5 5" xfId="760"/>
    <cellStyle name="Normal 11 6" xfId="761"/>
    <cellStyle name="Normal 11 6 2" xfId="762"/>
    <cellStyle name="Normal 11 6 3" xfId="763"/>
    <cellStyle name="Normal 11 6 4" xfId="764"/>
    <cellStyle name="Normal 11 6 5" xfId="765"/>
    <cellStyle name="Normal 11 7" xfId="766"/>
    <cellStyle name="Normal 11 7 2" xfId="767"/>
    <cellStyle name="Normal 11 7 3" xfId="768"/>
    <cellStyle name="Normal 11 7 4" xfId="769"/>
    <cellStyle name="Normal 11 7 5" xfId="770"/>
    <cellStyle name="Normal 11 8" xfId="771"/>
    <cellStyle name="Normal 11 8 2" xfId="772"/>
    <cellStyle name="Normal 11 8 3" xfId="773"/>
    <cellStyle name="Normal 11 8 4" xfId="774"/>
    <cellStyle name="Normal 11 8 5" xfId="775"/>
    <cellStyle name="Normal 11 9" xfId="776"/>
    <cellStyle name="Normal 11 9 2" xfId="777"/>
    <cellStyle name="Normal 11 9 3" xfId="778"/>
    <cellStyle name="Normal 11 9 4" xfId="779"/>
    <cellStyle name="Normal 11 9 5" xfId="780"/>
    <cellStyle name="Normal 11_Aceh Tamiang D.1 +, 2003" xfId="781"/>
    <cellStyle name="Normal 12" xfId="782"/>
    <cellStyle name="Normal 12 2" xfId="783"/>
    <cellStyle name="Normal 12 3" xfId="784"/>
    <cellStyle name="Normal 12 3 10" xfId="785"/>
    <cellStyle name="Normal 12 3 11" xfId="786"/>
    <cellStyle name="Normal 12 3 12" xfId="787"/>
    <cellStyle name="Normal 12 3 13" xfId="788"/>
    <cellStyle name="Normal 12 3 14" xfId="789"/>
    <cellStyle name="Normal 12 3 15" xfId="790"/>
    <cellStyle name="Normal 12 3 16" xfId="791"/>
    <cellStyle name="Normal 12 3 2" xfId="792"/>
    <cellStyle name="Normal 12 3 2 2" xfId="793"/>
    <cellStyle name="Normal 12 3 3" xfId="794"/>
    <cellStyle name="Normal 12 3 3 10" xfId="795"/>
    <cellStyle name="Normal 12 3 3 11" xfId="796"/>
    <cellStyle name="Normal 12 3 3 12" xfId="797"/>
    <cellStyle name="Normal 12 3 3 2" xfId="798"/>
    <cellStyle name="Normal 12 3 3 3" xfId="799"/>
    <cellStyle name="Normal 12 3 3 4" xfId="800"/>
    <cellStyle name="Normal 12 3 3 5" xfId="801"/>
    <cellStyle name="Normal 12 3 3 6" xfId="802"/>
    <cellStyle name="Normal 12 3 3 7" xfId="803"/>
    <cellStyle name="Normal 12 3 3 8" xfId="804"/>
    <cellStyle name="Normal 12 3 3 9" xfId="805"/>
    <cellStyle name="Normal 12 3 4" xfId="806"/>
    <cellStyle name="Normal 12 3 4 10" xfId="807"/>
    <cellStyle name="Normal 12 3 4 11" xfId="808"/>
    <cellStyle name="Normal 12 3 4 12" xfId="809"/>
    <cellStyle name="Normal 12 3 4 2" xfId="810"/>
    <cellStyle name="Normal 12 3 4 3" xfId="811"/>
    <cellStyle name="Normal 12 3 4 4" xfId="812"/>
    <cellStyle name="Normal 12 3 4 5" xfId="813"/>
    <cellStyle name="Normal 12 3 4 6" xfId="814"/>
    <cellStyle name="Normal 12 3 4 7" xfId="815"/>
    <cellStyle name="Normal 12 3 4 8" xfId="816"/>
    <cellStyle name="Normal 12 3 4 9" xfId="817"/>
    <cellStyle name="Normal 12 3 5" xfId="818"/>
    <cellStyle name="Normal 12 3 6" xfId="819"/>
    <cellStyle name="Normal 12 3 7" xfId="820"/>
    <cellStyle name="Normal 12 3 8" xfId="821"/>
    <cellStyle name="Normal 12 3 9" xfId="822"/>
    <cellStyle name="Normal 12 4" xfId="823"/>
    <cellStyle name="Normal 12 5" xfId="824"/>
    <cellStyle name="Normal 12_A1 Disdik _Aceh _Selatan" xfId="825"/>
    <cellStyle name="Normal 13" xfId="826"/>
    <cellStyle name="Normal 13 2" xfId="827"/>
    <cellStyle name="Normal 13 2 2" xfId="828"/>
    <cellStyle name="Normal 13 2 2 2" xfId="829"/>
    <cellStyle name="Normal 13 3" xfId="830"/>
    <cellStyle name="Normal 13 3 2" xfId="831"/>
    <cellStyle name="Normal 13_Aceh Utara (BINA MARGA)" xfId="832"/>
    <cellStyle name="Normal 14" xfId="833"/>
    <cellStyle name="Normal 14 2" xfId="834"/>
    <cellStyle name="Normal 14 3" xfId="835"/>
    <cellStyle name="Normal 14 4" xfId="836"/>
    <cellStyle name="Normal 14 4 2" xfId="837"/>
    <cellStyle name="Normal 14_Aceh Utara (BINA MARGA)" xfId="838"/>
    <cellStyle name="Normal 15" xfId="839"/>
    <cellStyle name="Normal 15 2" xfId="840"/>
    <cellStyle name="Normal 15 3" xfId="841"/>
    <cellStyle name="Normal 15 4" xfId="842"/>
    <cellStyle name="Normal 15_Aceh Utara (BINA MARGA)" xfId="843"/>
    <cellStyle name="Normal 16" xfId="844"/>
    <cellStyle name="Normal 16 2" xfId="845"/>
    <cellStyle name="Normal 16_Aceh Utara (BINA MARGA)" xfId="846"/>
    <cellStyle name="Normal 17" xfId="847"/>
    <cellStyle name="Normal 18" xfId="848"/>
    <cellStyle name="Normal 18 2" xfId="849"/>
    <cellStyle name="Normal 18 3" xfId="850"/>
    <cellStyle name="Normal 18 3 2" xfId="851"/>
    <cellStyle name="Normal 18 3 3" xfId="852"/>
    <cellStyle name="Normal 18 3 4" xfId="853"/>
    <cellStyle name="Normal 18 3 4 2" xfId="854"/>
    <cellStyle name="Normal 18 3 4 2 2" xfId="855"/>
    <cellStyle name="Normal 18 3 4 2 3" xfId="856"/>
    <cellStyle name="Normal 18 3 4 2 3 2" xfId="857"/>
    <cellStyle name="Normal 18 3 4 2 3 2 2" xfId="858"/>
    <cellStyle name="Normal 18 3 4 2 3 2 2 2" xfId="859"/>
    <cellStyle name="Normal 18 3 4 2 3 3" xfId="860"/>
    <cellStyle name="Normal 18 3 4 2 3 4" xfId="861"/>
    <cellStyle name="Normal 18 3 4 2 3 5" xfId="862"/>
    <cellStyle name="Normal 18 3 4 2 3 6" xfId="863"/>
    <cellStyle name="Normal 18 3 4 2 3 7" xfId="864"/>
    <cellStyle name="Normal 18 3 4 3" xfId="865"/>
    <cellStyle name="Normal 18 3 4 3 2" xfId="866"/>
    <cellStyle name="Normal 18 3 4 3 2 2" xfId="867"/>
    <cellStyle name="Normal 18 3 4 3 2 3" xfId="868"/>
    <cellStyle name="Normal 18 3 4 3 2 4" xfId="869"/>
    <cellStyle name="Normal 18 3 4 3 2 5" xfId="870"/>
    <cellStyle name="Normal 18 3 4 3 2 5 2" xfId="871"/>
    <cellStyle name="Normal 18 3 4 3 2 6" xfId="872"/>
    <cellStyle name="Normal 18 3 4 3 2 7" xfId="873"/>
    <cellStyle name="Normal 18 3 4 3 2 7 2" xfId="874"/>
    <cellStyle name="Normal 18 3 4 3 2 7 3" xfId="875"/>
    <cellStyle name="Normal 18 3 4 3 2 8" xfId="876"/>
    <cellStyle name="Normal 18 3 4 3 3" xfId="877"/>
    <cellStyle name="Normal 18 3 4 4" xfId="878"/>
    <cellStyle name="Normal 18 3 4 4 2" xfId="879"/>
    <cellStyle name="Normal 18 3 4 4 2 2" xfId="880"/>
    <cellStyle name="Normal 18 3 4 4 2 2 2" xfId="881"/>
    <cellStyle name="Normal 18 3 4 4 2 2 3" xfId="882"/>
    <cellStyle name="Normal 18 3 4 4 2 2 3 2" xfId="883"/>
    <cellStyle name="Normal 18 3 4 5" xfId="884"/>
    <cellStyle name="Normal 18 3_D-1 format pantau fisik 2011" xfId="885"/>
    <cellStyle name="Normal 18_Aceh Tamiang D.1 +, 2003" xfId="886"/>
    <cellStyle name="Normal 19" xfId="887"/>
    <cellStyle name="Normal 2" xfId="2"/>
    <cellStyle name="Normal 2 10" xfId="888"/>
    <cellStyle name="Normal 2 10 2" xfId="889"/>
    <cellStyle name="Normal 2 10 3" xfId="890"/>
    <cellStyle name="Normal 2 10 4" xfId="891"/>
    <cellStyle name="Normal 2 10 5" xfId="892"/>
    <cellStyle name="Normal 2 11" xfId="893"/>
    <cellStyle name="Normal 2 11 2" xfId="894"/>
    <cellStyle name="Normal 2 11 3" xfId="895"/>
    <cellStyle name="Normal 2 11 4" xfId="896"/>
    <cellStyle name="Normal 2 11 5" xfId="897"/>
    <cellStyle name="Normal 2 12" xfId="898"/>
    <cellStyle name="Normal 2 12 2" xfId="899"/>
    <cellStyle name="Normal 2 12 3" xfId="900"/>
    <cellStyle name="Normal 2 12 4" xfId="901"/>
    <cellStyle name="Normal 2 12 5" xfId="902"/>
    <cellStyle name="Normal 2 13" xfId="903"/>
    <cellStyle name="Normal 2 13 2" xfId="904"/>
    <cellStyle name="Normal 2 13 3" xfId="905"/>
    <cellStyle name="Normal 2 13 4" xfId="906"/>
    <cellStyle name="Normal 2 13 5" xfId="907"/>
    <cellStyle name="Normal 2 14" xfId="908"/>
    <cellStyle name="Normal 2 14 2" xfId="909"/>
    <cellStyle name="Normal 2 14 3" xfId="910"/>
    <cellStyle name="Normal 2 14 4" xfId="911"/>
    <cellStyle name="Normal 2 14 5" xfId="912"/>
    <cellStyle name="Normal 2 15" xfId="913"/>
    <cellStyle name="Normal 2 15 2" xfId="914"/>
    <cellStyle name="Normal 2 15 3" xfId="915"/>
    <cellStyle name="Normal 2 15 4" xfId="916"/>
    <cellStyle name="Normal 2 15 5" xfId="917"/>
    <cellStyle name="Normal 2 16" xfId="918"/>
    <cellStyle name="Normal 2 16 2" xfId="919"/>
    <cellStyle name="Normal 2 16 3" xfId="920"/>
    <cellStyle name="Normal 2 16 4" xfId="921"/>
    <cellStyle name="Normal 2 16 5" xfId="922"/>
    <cellStyle name="Normal 2 17" xfId="923"/>
    <cellStyle name="Normal 2 17 2" xfId="924"/>
    <cellStyle name="Normal 2 17 3" xfId="925"/>
    <cellStyle name="Normal 2 17 4" xfId="926"/>
    <cellStyle name="Normal 2 17 5" xfId="927"/>
    <cellStyle name="Normal 2 18" xfId="928"/>
    <cellStyle name="Normal 2 18 2" xfId="929"/>
    <cellStyle name="Normal 2 18 3" xfId="930"/>
    <cellStyle name="Normal 2 18 4" xfId="931"/>
    <cellStyle name="Normal 2 18 5" xfId="932"/>
    <cellStyle name="Normal 2 19" xfId="933"/>
    <cellStyle name="Normal 2 19 2" xfId="934"/>
    <cellStyle name="Normal 2 19 3" xfId="935"/>
    <cellStyle name="Normal 2 19 4" xfId="936"/>
    <cellStyle name="Normal 2 19 5" xfId="937"/>
    <cellStyle name="Normal 2 2" xfId="938"/>
    <cellStyle name="Normal 2 2 10" xfId="939"/>
    <cellStyle name="Normal 2 2 10 2" xfId="940"/>
    <cellStyle name="Normal 2 2 10 3" xfId="941"/>
    <cellStyle name="Normal 2 2 10 4" xfId="942"/>
    <cellStyle name="Normal 2 2 10 5" xfId="943"/>
    <cellStyle name="Normal 2 2 11" xfId="944"/>
    <cellStyle name="Normal 2 2 11 2" xfId="945"/>
    <cellStyle name="Normal 2 2 11 3" xfId="946"/>
    <cellStyle name="Normal 2 2 11 4" xfId="947"/>
    <cellStyle name="Normal 2 2 11 5" xfId="948"/>
    <cellStyle name="Normal 2 2 12" xfId="949"/>
    <cellStyle name="Normal 2 2 12 2" xfId="950"/>
    <cellStyle name="Normal 2 2 12 3" xfId="951"/>
    <cellStyle name="Normal 2 2 12 4" xfId="952"/>
    <cellStyle name="Normal 2 2 12 5" xfId="953"/>
    <cellStyle name="Normal 2 2 13" xfId="954"/>
    <cellStyle name="Normal 2 2 13 2" xfId="955"/>
    <cellStyle name="Normal 2 2 13 3" xfId="956"/>
    <cellStyle name="Normal 2 2 13 4" xfId="957"/>
    <cellStyle name="Normal 2 2 13 5" xfId="958"/>
    <cellStyle name="Normal 2 2 14" xfId="959"/>
    <cellStyle name="Normal 2 2 14 2" xfId="960"/>
    <cellStyle name="Normal 2 2 14 3" xfId="961"/>
    <cellStyle name="Normal 2 2 14 4" xfId="962"/>
    <cellStyle name="Normal 2 2 14 5" xfId="963"/>
    <cellStyle name="Normal 2 2 15" xfId="964"/>
    <cellStyle name="Normal 2 2 15 2" xfId="965"/>
    <cellStyle name="Normal 2 2 15 3" xfId="966"/>
    <cellStyle name="Normal 2 2 15 4" xfId="967"/>
    <cellStyle name="Normal 2 2 15 5" xfId="968"/>
    <cellStyle name="Normal 2 2 16" xfId="969"/>
    <cellStyle name="Normal 2 2 16 2" xfId="970"/>
    <cellStyle name="Normal 2 2 16 3" xfId="971"/>
    <cellStyle name="Normal 2 2 16 4" xfId="972"/>
    <cellStyle name="Normal 2 2 16 5" xfId="973"/>
    <cellStyle name="Normal 2 2 17" xfId="974"/>
    <cellStyle name="Normal 2 2 17 2" xfId="975"/>
    <cellStyle name="Normal 2 2 17 3" xfId="976"/>
    <cellStyle name="Normal 2 2 17 4" xfId="977"/>
    <cellStyle name="Normal 2 2 17 5" xfId="978"/>
    <cellStyle name="Normal 2 2 18" xfId="979"/>
    <cellStyle name="Normal 2 2 18 2" xfId="980"/>
    <cellStyle name="Normal 2 2 18 3" xfId="981"/>
    <cellStyle name="Normal 2 2 18 4" xfId="982"/>
    <cellStyle name="Normal 2 2 18 5" xfId="983"/>
    <cellStyle name="Normal 2 2 19" xfId="984"/>
    <cellStyle name="Normal 2 2 19 2" xfId="985"/>
    <cellStyle name="Normal 2 2 19 3" xfId="986"/>
    <cellStyle name="Normal 2 2 19 4" xfId="987"/>
    <cellStyle name="Normal 2 2 19 5" xfId="988"/>
    <cellStyle name="Normal 2 2 2" xfId="989"/>
    <cellStyle name="Normal 2 2 2 2" xfId="990"/>
    <cellStyle name="Normal 2 2 2 3" xfId="991"/>
    <cellStyle name="Normal 2 2 2 3 10" xfId="992"/>
    <cellStyle name="Normal 2 2 2 3 11" xfId="993"/>
    <cellStyle name="Normal 2 2 2 3 12" xfId="994"/>
    <cellStyle name="Normal 2 2 2 3 13" xfId="995"/>
    <cellStyle name="Normal 2 2 2 3 14" xfId="996"/>
    <cellStyle name="Normal 2 2 2 3 2" xfId="997"/>
    <cellStyle name="Normal 2 2 2 3 3" xfId="998"/>
    <cellStyle name="Normal 2 2 2 3 3 2" xfId="999"/>
    <cellStyle name="Normal 2 2 2 3 4" xfId="1000"/>
    <cellStyle name="Normal 2 2 2 3 5" xfId="1001"/>
    <cellStyle name="Normal 2 2 2 3 6" xfId="1002"/>
    <cellStyle name="Normal 2 2 2 3 7" xfId="1003"/>
    <cellStyle name="Normal 2 2 2 3 8" xfId="1004"/>
    <cellStyle name="Normal 2 2 2 3 9" xfId="1005"/>
    <cellStyle name="Normal 2 2 2 3_A1 Disdik _Aceh _Selatan" xfId="1006"/>
    <cellStyle name="Normal 2 2 2 4" xfId="1007"/>
    <cellStyle name="Normal 2 2 2 4 10" xfId="1008"/>
    <cellStyle name="Normal 2 2 2 4 11" xfId="1009"/>
    <cellStyle name="Normal 2 2 2 4 12" xfId="1010"/>
    <cellStyle name="Normal 2 2 2 4 2" xfId="1011"/>
    <cellStyle name="Normal 2 2 2 4 3" xfId="1012"/>
    <cellStyle name="Normal 2 2 2 4 4" xfId="1013"/>
    <cellStyle name="Normal 2 2 2 4 5" xfId="1014"/>
    <cellStyle name="Normal 2 2 2 4 6" xfId="1015"/>
    <cellStyle name="Normal 2 2 2 4 7" xfId="1016"/>
    <cellStyle name="Normal 2 2 2 4 8" xfId="1017"/>
    <cellStyle name="Normal 2 2 2 4 9" xfId="1018"/>
    <cellStyle name="Normal 2 2 2 5" xfId="1019"/>
    <cellStyle name="Normal 2 2 2 5 10" xfId="1020"/>
    <cellStyle name="Normal 2 2 2 5 11" xfId="1021"/>
    <cellStyle name="Normal 2 2 2 5 12" xfId="1022"/>
    <cellStyle name="Normal 2 2 2 5 2" xfId="1023"/>
    <cellStyle name="Normal 2 2 2 5 3" xfId="1024"/>
    <cellStyle name="Normal 2 2 2 5 4" xfId="1025"/>
    <cellStyle name="Normal 2 2 2 5 5" xfId="1026"/>
    <cellStyle name="Normal 2 2 2 5 6" xfId="1027"/>
    <cellStyle name="Normal 2 2 2 5 7" xfId="1028"/>
    <cellStyle name="Normal 2 2 2 5 8" xfId="1029"/>
    <cellStyle name="Normal 2 2 2 5 9" xfId="1030"/>
    <cellStyle name="Normal 2 2 2 6" xfId="1031"/>
    <cellStyle name="Normal 2 2 2_A. 1 Rincian Kegiatan APBA 2010" xfId="1032"/>
    <cellStyle name="Normal 2 2 20" xfId="1033"/>
    <cellStyle name="Normal 2 2 20 2" xfId="1034"/>
    <cellStyle name="Normal 2 2 20 3" xfId="1035"/>
    <cellStyle name="Normal 2 2 20 4" xfId="1036"/>
    <cellStyle name="Normal 2 2 20 5" xfId="1037"/>
    <cellStyle name="Normal 2 2 21" xfId="1038"/>
    <cellStyle name="Normal 2 2 21 2" xfId="1039"/>
    <cellStyle name="Normal 2 2 21 3" xfId="1040"/>
    <cellStyle name="Normal 2 2 21 4" xfId="1041"/>
    <cellStyle name="Normal 2 2 21 5" xfId="1042"/>
    <cellStyle name="Normal 2 2 22" xfId="1043"/>
    <cellStyle name="Normal 2 2 22 2" xfId="1044"/>
    <cellStyle name="Normal 2 2 22 3" xfId="1045"/>
    <cellStyle name="Normal 2 2 22 4" xfId="1046"/>
    <cellStyle name="Normal 2 2 22 5" xfId="1047"/>
    <cellStyle name="Normal 2 2 23" xfId="1048"/>
    <cellStyle name="Normal 2 2 23 2" xfId="1049"/>
    <cellStyle name="Normal 2 2 23 3" xfId="1050"/>
    <cellStyle name="Normal 2 2 23 4" xfId="1051"/>
    <cellStyle name="Normal 2 2 23 5" xfId="1052"/>
    <cellStyle name="Normal 2 2 24" xfId="1053"/>
    <cellStyle name="Normal 2 2 24 2" xfId="1054"/>
    <cellStyle name="Normal 2 2 24 3" xfId="1055"/>
    <cellStyle name="Normal 2 2 24 4" xfId="1056"/>
    <cellStyle name="Normal 2 2 24 5" xfId="1057"/>
    <cellStyle name="Normal 2 2 25" xfId="1058"/>
    <cellStyle name="Normal 2 2 25 2" xfId="1059"/>
    <cellStyle name="Normal 2 2 25 3" xfId="1060"/>
    <cellStyle name="Normal 2 2 25 4" xfId="1061"/>
    <cellStyle name="Normal 2 2 25 5" xfId="1062"/>
    <cellStyle name="Normal 2 2 26" xfId="1063"/>
    <cellStyle name="Normal 2 2 26 2" xfId="1064"/>
    <cellStyle name="Normal 2 2 26 3" xfId="1065"/>
    <cellStyle name="Normal 2 2 26 4" xfId="1066"/>
    <cellStyle name="Normal 2 2 26 5" xfId="1067"/>
    <cellStyle name="Normal 2 2 27" xfId="1068"/>
    <cellStyle name="Normal 2 2 28" xfId="1069"/>
    <cellStyle name="Normal 2 2 29" xfId="1070"/>
    <cellStyle name="Normal 2 2 3" xfId="1071"/>
    <cellStyle name="Normal 2 2 3 2" xfId="1072"/>
    <cellStyle name="Normal 2 2 3 2 2" xfId="1073"/>
    <cellStyle name="Normal 2 2 3 2_Aceh Tamiang D.1 +, 2003" xfId="1074"/>
    <cellStyle name="Normal 2 2 3 3" xfId="1075"/>
    <cellStyle name="Normal 2 2 3 3 2" xfId="1076"/>
    <cellStyle name="Normal 2 2 3 3 2 2" xfId="1077"/>
    <cellStyle name="Normal 2 2 3 4" xfId="1078"/>
    <cellStyle name="Normal 2 2 3 5" xfId="1079"/>
    <cellStyle name="Normal 2 2 3 6" xfId="1080"/>
    <cellStyle name="Normal 2 2 3 7" xfId="1081"/>
    <cellStyle name="Normal 2 2 3 7 2" xfId="1082"/>
    <cellStyle name="Normal 2 2 3 8" xfId="1083"/>
    <cellStyle name="Normal 2 2 3 8 2" xfId="1084"/>
    <cellStyle name="Normal 2 2 3_A1 Disdik _Aceh _Selatan" xfId="1085"/>
    <cellStyle name="Normal 2 2 30" xfId="1086"/>
    <cellStyle name="Normal 2 2 31" xfId="1087"/>
    <cellStyle name="Normal 2 2 32" xfId="1088"/>
    <cellStyle name="Normal 2 2 4" xfId="1089"/>
    <cellStyle name="Normal 2 2 4 2" xfId="1090"/>
    <cellStyle name="Normal 2 2 4 2 2" xfId="1091"/>
    <cellStyle name="Normal 2 2 4 2 2 2" xfId="1092"/>
    <cellStyle name="Normal 2 2 4 3" xfId="1093"/>
    <cellStyle name="Normal 2 2 4 4" xfId="1094"/>
    <cellStyle name="Normal 2 2 4 5" xfId="1095"/>
    <cellStyle name="Normal 2 2 4 6" xfId="1096"/>
    <cellStyle name="Normal 2 2 4 6 2" xfId="1097"/>
    <cellStyle name="Normal 2 2 4 6 3" xfId="1098"/>
    <cellStyle name="Normal 2 2 4 7" xfId="1099"/>
    <cellStyle name="Normal 2 2 4 8" xfId="1100"/>
    <cellStyle name="Normal 2 2 4_A1 Disdik _Aceh _Selatan" xfId="1101"/>
    <cellStyle name="Normal 2 2 5" xfId="1102"/>
    <cellStyle name="Normal 2 2 5 2" xfId="1103"/>
    <cellStyle name="Normal 2 2 5 3" xfId="1104"/>
    <cellStyle name="Normal 2 2 5 4" xfId="1105"/>
    <cellStyle name="Normal 2 2 5 5" xfId="1106"/>
    <cellStyle name="Normal 2 2 5 6" xfId="1107"/>
    <cellStyle name="Normal 2 2 5 6 2" xfId="1108"/>
    <cellStyle name="Normal 2 2 6" xfId="1109"/>
    <cellStyle name="Normal 2 2 6 2" xfId="1110"/>
    <cellStyle name="Normal 2 2 6 3" xfId="1111"/>
    <cellStyle name="Normal 2 2 6 4" xfId="1112"/>
    <cellStyle name="Normal 2 2 6 5" xfId="1113"/>
    <cellStyle name="Normal 2 2 6 6" xfId="1114"/>
    <cellStyle name="Normal 2 2 6 6 2" xfId="1115"/>
    <cellStyle name="Normal 2 2 7" xfId="1116"/>
    <cellStyle name="Normal 2 2 7 2" xfId="1117"/>
    <cellStyle name="Normal 2 2 7 2 2" xfId="1118"/>
    <cellStyle name="Normal 2 2 7 2 3" xfId="1119"/>
    <cellStyle name="Normal 2 2 7 2 3 2" xfId="1120"/>
    <cellStyle name="Normal 2 2 7 2 3 2 2" xfId="1121"/>
    <cellStyle name="Normal 2 2 7 2 3 2 3" xfId="1122"/>
    <cellStyle name="Normal 2 2 7 2 3 2 4" xfId="1123"/>
    <cellStyle name="Normal 2 2 7 2 3 2_D-1 format pantau fisik 2011" xfId="1124"/>
    <cellStyle name="Normal 2 2 7 2 3_Aceh Tamiang D.1 +, 2003" xfId="1125"/>
    <cellStyle name="Normal 2 2 7 2_Aceh Tamiang D.1 +, 2003" xfId="1126"/>
    <cellStyle name="Normal 2 2 7 3" xfId="1127"/>
    <cellStyle name="Normal 2 2 7 4" xfId="1128"/>
    <cellStyle name="Normal 2 2 7 5" xfId="1129"/>
    <cellStyle name="Normal 2 2 7 6" xfId="1130"/>
    <cellStyle name="Normal 2 2 7 6 2" xfId="1131"/>
    <cellStyle name="Normal 2 2 8" xfId="1132"/>
    <cellStyle name="Normal 2 2 8 2" xfId="1133"/>
    <cellStyle name="Normal 2 2 8 3" xfId="1134"/>
    <cellStyle name="Normal 2 2 8 4" xfId="1135"/>
    <cellStyle name="Normal 2 2 8 5" xfId="1136"/>
    <cellStyle name="Normal 2 2 8 6" xfId="1137"/>
    <cellStyle name="Normal 2 2 8 6 2" xfId="1138"/>
    <cellStyle name="Normal 2 2 9" xfId="1139"/>
    <cellStyle name="Normal 2 2 9 2" xfId="1140"/>
    <cellStyle name="Normal 2 2 9 3" xfId="1141"/>
    <cellStyle name="Normal 2 2 9 4" xfId="1142"/>
    <cellStyle name="Normal 2 2 9 5" xfId="1143"/>
    <cellStyle name="Normal 2 2_1. A5 MEI WIL I" xfId="1144"/>
    <cellStyle name="Normal 2 20" xfId="1145"/>
    <cellStyle name="Normal 2 20 2" xfId="1146"/>
    <cellStyle name="Normal 2 20 3" xfId="1147"/>
    <cellStyle name="Normal 2 20 4" xfId="1148"/>
    <cellStyle name="Normal 2 20 5" xfId="1149"/>
    <cellStyle name="Normal 2 21" xfId="1150"/>
    <cellStyle name="Normal 2 21 2" xfId="1151"/>
    <cellStyle name="Normal 2 21 3" xfId="1152"/>
    <cellStyle name="Normal 2 21 4" xfId="1153"/>
    <cellStyle name="Normal 2 21 5" xfId="1154"/>
    <cellStyle name="Normal 2 22" xfId="1155"/>
    <cellStyle name="Normal 2 22 2" xfId="1156"/>
    <cellStyle name="Normal 2 22 3" xfId="1157"/>
    <cellStyle name="Normal 2 22 4" xfId="1158"/>
    <cellStyle name="Normal 2 22 5" xfId="1159"/>
    <cellStyle name="Normal 2 23" xfId="1160"/>
    <cellStyle name="Normal 2 23 2" xfId="1161"/>
    <cellStyle name="Normal 2 23 3" xfId="1162"/>
    <cellStyle name="Normal 2 23 4" xfId="1163"/>
    <cellStyle name="Normal 2 23 5" xfId="1164"/>
    <cellStyle name="Normal 2 24" xfId="1165"/>
    <cellStyle name="Normal 2 24 2" xfId="1166"/>
    <cellStyle name="Normal 2 24 3" xfId="1167"/>
    <cellStyle name="Normal 2 24 4" xfId="1168"/>
    <cellStyle name="Normal 2 24 5" xfId="1169"/>
    <cellStyle name="Normal 2 25" xfId="1170"/>
    <cellStyle name="Normal 2 25 2" xfId="1171"/>
    <cellStyle name="Normal 2 25 3" xfId="1172"/>
    <cellStyle name="Normal 2 25 4" xfId="1173"/>
    <cellStyle name="Normal 2 25 5" xfId="1174"/>
    <cellStyle name="Normal 2 26" xfId="1175"/>
    <cellStyle name="Normal 2 26 2" xfId="1176"/>
    <cellStyle name="Normal 2 26 3" xfId="1177"/>
    <cellStyle name="Normal 2 26 4" xfId="1178"/>
    <cellStyle name="Normal 2 26 5" xfId="1179"/>
    <cellStyle name="Normal 2 27" xfId="1180"/>
    <cellStyle name="Normal 2 27 2" xfId="1181"/>
    <cellStyle name="Normal 2 27 3" xfId="1182"/>
    <cellStyle name="Normal 2 27 4" xfId="1183"/>
    <cellStyle name="Normal 2 27 5" xfId="1184"/>
    <cellStyle name="Normal 2 28" xfId="1185"/>
    <cellStyle name="Normal 2 28 2" xfId="1186"/>
    <cellStyle name="Normal 2 28 3" xfId="1187"/>
    <cellStyle name="Normal 2 28 4" xfId="1188"/>
    <cellStyle name="Normal 2 28 5" xfId="1189"/>
    <cellStyle name="Normal 2 29" xfId="1190"/>
    <cellStyle name="Normal 2 29 2" xfId="1191"/>
    <cellStyle name="Normal 2 29 3" xfId="1192"/>
    <cellStyle name="Normal 2 29 4" xfId="1193"/>
    <cellStyle name="Normal 2 29 5" xfId="1194"/>
    <cellStyle name="Normal 2 3" xfId="1195"/>
    <cellStyle name="Normal 2 3 2" xfId="1196"/>
    <cellStyle name="Normal 2 3 2 10" xfId="1197"/>
    <cellStyle name="Normal 2 3 2 11" xfId="1198"/>
    <cellStyle name="Normal 2 3 2 12" xfId="1199"/>
    <cellStyle name="Normal 2 3 2 13" xfId="1200"/>
    <cellStyle name="Normal 2 3 2 2" xfId="1201"/>
    <cellStyle name="Normal 2 3 2 2 2" xfId="1202"/>
    <cellStyle name="Normal 2 3 2 3" xfId="1203"/>
    <cellStyle name="Normal 2 3 2 4" xfId="1204"/>
    <cellStyle name="Normal 2 3 2 5" xfId="1205"/>
    <cellStyle name="Normal 2 3 2 6" xfId="1206"/>
    <cellStyle name="Normal 2 3 2 7" xfId="1207"/>
    <cellStyle name="Normal 2 3 2 8" xfId="1208"/>
    <cellStyle name="Normal 2 3 2 9" xfId="1209"/>
    <cellStyle name="Normal 2 3 3" xfId="1210"/>
    <cellStyle name="Normal 2 3 4" xfId="1211"/>
    <cellStyle name="Normal 2 3 5" xfId="1212"/>
    <cellStyle name="Normal 2 3 6" xfId="1213"/>
    <cellStyle name="Normal 2 3 6 2" xfId="1214"/>
    <cellStyle name="Normal 2 3 7" xfId="1215"/>
    <cellStyle name="Normal 2 3 7 2" xfId="1216"/>
    <cellStyle name="Normal 2 3 8" xfId="1217"/>
    <cellStyle name="Normal 2 3 9" xfId="1218"/>
    <cellStyle name="Normal 2 3 9 2" xfId="1219"/>
    <cellStyle name="Normal 2 3_A1 Disdik _Aceh _Selatan" xfId="1220"/>
    <cellStyle name="Normal 2 30" xfId="1221"/>
    <cellStyle name="Normal 2 30 2" xfId="1222"/>
    <cellStyle name="Normal 2 30 3" xfId="1223"/>
    <cellStyle name="Normal 2 30 4" xfId="1224"/>
    <cellStyle name="Normal 2 30 5" xfId="1225"/>
    <cellStyle name="Normal 2 31" xfId="1226"/>
    <cellStyle name="Normal 2 32" xfId="1227"/>
    <cellStyle name="Normal 2 33" xfId="1228"/>
    <cellStyle name="Normal 2 34" xfId="1229"/>
    <cellStyle name="Normal 2 35" xfId="1230"/>
    <cellStyle name="Normal 2 35 2" xfId="1231"/>
    <cellStyle name="Normal 2 35 2 10" xfId="1232"/>
    <cellStyle name="Normal 2 35 2 11" xfId="1233"/>
    <cellStyle name="Normal 2 35 2 12" xfId="1234"/>
    <cellStyle name="Normal 2 35 2 13" xfId="1235"/>
    <cellStyle name="Normal 2 35 2 14" xfId="1236"/>
    <cellStyle name="Normal 2 35 2 2" xfId="1237"/>
    <cellStyle name="Normal 2 35 2 2 10" xfId="1238"/>
    <cellStyle name="Normal 2 35 2 2 11" xfId="1239"/>
    <cellStyle name="Normal 2 35 2 2 12" xfId="1240"/>
    <cellStyle name="Normal 2 35 2 2 2" xfId="1241"/>
    <cellStyle name="Normal 2 35 2 2 3" xfId="1242"/>
    <cellStyle name="Normal 2 35 2 2 4" xfId="1243"/>
    <cellStyle name="Normal 2 35 2 2 5" xfId="1244"/>
    <cellStyle name="Normal 2 35 2 2 6" xfId="1245"/>
    <cellStyle name="Normal 2 35 2 2 7" xfId="1246"/>
    <cellStyle name="Normal 2 35 2 2 8" xfId="1247"/>
    <cellStyle name="Normal 2 35 2 2 9" xfId="1248"/>
    <cellStyle name="Normal 2 35 2 3" xfId="1249"/>
    <cellStyle name="Normal 2 35 2 3 10" xfId="1250"/>
    <cellStyle name="Normal 2 35 2 3 11" xfId="1251"/>
    <cellStyle name="Normal 2 35 2 3 12" xfId="1252"/>
    <cellStyle name="Normal 2 35 2 3 13" xfId="1253"/>
    <cellStyle name="Normal 2 35 2 3 2" xfId="1254"/>
    <cellStyle name="Normal 2 35 2 3 3" xfId="1255"/>
    <cellStyle name="Normal 2 35 2 3 4" xfId="1256"/>
    <cellStyle name="Normal 2 35 2 3 5" xfId="1257"/>
    <cellStyle name="Normal 2 35 2 3 6" xfId="1258"/>
    <cellStyle name="Normal 2 35 2 3 7" xfId="1259"/>
    <cellStyle name="Normal 2 35 2 3 8" xfId="1260"/>
    <cellStyle name="Normal 2 35 2 3 9" xfId="1261"/>
    <cellStyle name="Normal 2 35 2 4" xfId="1262"/>
    <cellStyle name="Normal 2 35 2 5" xfId="1263"/>
    <cellStyle name="Normal 2 35 2 6" xfId="1264"/>
    <cellStyle name="Normal 2 35 2 7" xfId="1265"/>
    <cellStyle name="Normal 2 35 2 8" xfId="1266"/>
    <cellStyle name="Normal 2 35 2 9" xfId="1267"/>
    <cellStyle name="Normal 2 35 3" xfId="1268"/>
    <cellStyle name="Normal 2 35 3 10" xfId="1269"/>
    <cellStyle name="Normal 2 35 3 11" xfId="1270"/>
    <cellStyle name="Normal 2 35 3 12" xfId="1271"/>
    <cellStyle name="Normal 2 35 3 13" xfId="1272"/>
    <cellStyle name="Normal 2 35 3 2" xfId="1273"/>
    <cellStyle name="Normal 2 35 3 2 10" xfId="1274"/>
    <cellStyle name="Normal 2 35 3 2 11" xfId="1275"/>
    <cellStyle name="Normal 2 35 3 2 12" xfId="1276"/>
    <cellStyle name="Normal 2 35 3 2 2" xfId="1277"/>
    <cellStyle name="Normal 2 35 3 2 3" xfId="1278"/>
    <cellStyle name="Normal 2 35 3 2 4" xfId="1279"/>
    <cellStyle name="Normal 2 35 3 2 5" xfId="1280"/>
    <cellStyle name="Normal 2 35 3 2 6" xfId="1281"/>
    <cellStyle name="Normal 2 35 3 2 7" xfId="1282"/>
    <cellStyle name="Normal 2 35 3 2 8" xfId="1283"/>
    <cellStyle name="Normal 2 35 3 2 9" xfId="1284"/>
    <cellStyle name="Normal 2 35 3 3" xfId="1285"/>
    <cellStyle name="Normal 2 35 3 4" xfId="1286"/>
    <cellStyle name="Normal 2 35 3 5" xfId="1287"/>
    <cellStyle name="Normal 2 35 3 6" xfId="1288"/>
    <cellStyle name="Normal 2 35 3 7" xfId="1289"/>
    <cellStyle name="Normal 2 35 3 8" xfId="1290"/>
    <cellStyle name="Normal 2 35 3 9" xfId="1291"/>
    <cellStyle name="Normal 2 35 4" xfId="1292"/>
    <cellStyle name="Normal 2 35 4 10" xfId="1293"/>
    <cellStyle name="Normal 2 35 4 11" xfId="1294"/>
    <cellStyle name="Normal 2 35 4 12" xfId="1295"/>
    <cellStyle name="Normal 2 35 4 13" xfId="1296"/>
    <cellStyle name="Normal 2 35 4 14" xfId="1297"/>
    <cellStyle name="Normal 2 35 4 2" xfId="1298"/>
    <cellStyle name="Normal 2 35 4 2 10" xfId="1299"/>
    <cellStyle name="Normal 2 35 4 2 11" xfId="1300"/>
    <cellStyle name="Normal 2 35 4 2 12" xfId="1301"/>
    <cellStyle name="Normal 2 35 4 2 2" xfId="1302"/>
    <cellStyle name="Normal 2 35 4 2 3" xfId="1303"/>
    <cellStyle name="Normal 2 35 4 2 4" xfId="1304"/>
    <cellStyle name="Normal 2 35 4 2 5" xfId="1305"/>
    <cellStyle name="Normal 2 35 4 2 6" xfId="1306"/>
    <cellStyle name="Normal 2 35 4 2 7" xfId="1307"/>
    <cellStyle name="Normal 2 35 4 2 8" xfId="1308"/>
    <cellStyle name="Normal 2 35 4 2 9" xfId="1309"/>
    <cellStyle name="Normal 2 35 4 3" xfId="1310"/>
    <cellStyle name="Normal 2 35 4 3 10" xfId="1311"/>
    <cellStyle name="Normal 2 35 4 3 11" xfId="1312"/>
    <cellStyle name="Normal 2 35 4 3 12" xfId="1313"/>
    <cellStyle name="Normal 2 35 4 3 2" xfId="1314"/>
    <cellStyle name="Normal 2 35 4 3 3" xfId="1315"/>
    <cellStyle name="Normal 2 35 4 3 4" xfId="1316"/>
    <cellStyle name="Normal 2 35 4 3 5" xfId="1317"/>
    <cellStyle name="Normal 2 35 4 3 6" xfId="1318"/>
    <cellStyle name="Normal 2 35 4 3 7" xfId="1319"/>
    <cellStyle name="Normal 2 35 4 3 8" xfId="1320"/>
    <cellStyle name="Normal 2 35 4 3 9" xfId="1321"/>
    <cellStyle name="Normal 2 35 4 4" xfId="1322"/>
    <cellStyle name="Normal 2 35 4 5" xfId="1323"/>
    <cellStyle name="Normal 2 35 4 6" xfId="1324"/>
    <cellStyle name="Normal 2 35 4 7" xfId="1325"/>
    <cellStyle name="Normal 2 35 4 8" xfId="1326"/>
    <cellStyle name="Normal 2 35 4 9" xfId="1327"/>
    <cellStyle name="Normal 2 35 5" xfId="1328"/>
    <cellStyle name="Normal 2 35 5 10" xfId="1329"/>
    <cellStyle name="Normal 2 35 5 11" xfId="1330"/>
    <cellStyle name="Normal 2 35 5 12" xfId="1331"/>
    <cellStyle name="Normal 2 35 5 2" xfId="1332"/>
    <cellStyle name="Normal 2 35 5 3" xfId="1333"/>
    <cellStyle name="Normal 2 35 5 4" xfId="1334"/>
    <cellStyle name="Normal 2 35 5 5" xfId="1335"/>
    <cellStyle name="Normal 2 35 5 6" xfId="1336"/>
    <cellStyle name="Normal 2 35 5 7" xfId="1337"/>
    <cellStyle name="Normal 2 35 5 8" xfId="1338"/>
    <cellStyle name="Normal 2 35 5 9" xfId="1339"/>
    <cellStyle name="Normal 2 36" xfId="1340"/>
    <cellStyle name="Normal 2 36 2" xfId="1341"/>
    <cellStyle name="Normal 2 36 3" xfId="1342"/>
    <cellStyle name="Normal 2 37" xfId="1343"/>
    <cellStyle name="Normal 2 38" xfId="1344"/>
    <cellStyle name="Normal 2 38 2" xfId="1345"/>
    <cellStyle name="Normal 2 39" xfId="1346"/>
    <cellStyle name="Normal 2 4" xfId="1347"/>
    <cellStyle name="Normal 2 4 2" xfId="1348"/>
    <cellStyle name="Normal 2 4 3" xfId="1349"/>
    <cellStyle name="Normal 2 4 4" xfId="1350"/>
    <cellStyle name="Normal 2 4 5" xfId="1351"/>
    <cellStyle name="Normal 2 40" xfId="1352"/>
    <cellStyle name="Normal 2 42" xfId="1353"/>
    <cellStyle name="Normal 2 42 10" xfId="1354"/>
    <cellStyle name="Normal 2 42 11" xfId="1355"/>
    <cellStyle name="Normal 2 42 12" xfId="1356"/>
    <cellStyle name="Normal 2 42 2" xfId="1357"/>
    <cellStyle name="Normal 2 42 3" xfId="1358"/>
    <cellStyle name="Normal 2 42 4" xfId="1359"/>
    <cellStyle name="Normal 2 42 5" xfId="1360"/>
    <cellStyle name="Normal 2 42 6" xfId="1361"/>
    <cellStyle name="Normal 2 42 7" xfId="1362"/>
    <cellStyle name="Normal 2 42 8" xfId="1363"/>
    <cellStyle name="Normal 2 42 9" xfId="1364"/>
    <cellStyle name="Normal 2 5" xfId="1365"/>
    <cellStyle name="Normal 2 5 2" xfId="1366"/>
    <cellStyle name="Normal 2 5 3" xfId="1367"/>
    <cellStyle name="Normal 2 5 4" xfId="1368"/>
    <cellStyle name="Normal 2 5 5" xfId="1369"/>
    <cellStyle name="Normal 2 6" xfId="1370"/>
    <cellStyle name="Normal 2 6 2" xfId="1371"/>
    <cellStyle name="Normal 2 6 3" xfId="1372"/>
    <cellStyle name="Normal 2 6 4" xfId="1373"/>
    <cellStyle name="Normal 2 6 5" xfId="1374"/>
    <cellStyle name="Normal 2 7" xfId="1375"/>
    <cellStyle name="Normal 2 7 10" xfId="1376"/>
    <cellStyle name="Normal 2 7 10 2" xfId="1377"/>
    <cellStyle name="Normal 2 7 10 3" xfId="1378"/>
    <cellStyle name="Normal 2 7 10 4" xfId="1379"/>
    <cellStyle name="Normal 2 7 10 5" xfId="1380"/>
    <cellStyle name="Normal 2 7 11" xfId="1381"/>
    <cellStyle name="Normal 2 7 11 2" xfId="1382"/>
    <cellStyle name="Normal 2 7 11 3" xfId="1383"/>
    <cellStyle name="Normal 2 7 11 4" xfId="1384"/>
    <cellStyle name="Normal 2 7 11 5" xfId="1385"/>
    <cellStyle name="Normal 2 7 12" xfId="1386"/>
    <cellStyle name="Normal 2 7 12 2" xfId="1387"/>
    <cellStyle name="Normal 2 7 12 3" xfId="1388"/>
    <cellStyle name="Normal 2 7 12 4" xfId="1389"/>
    <cellStyle name="Normal 2 7 12 5" xfId="1390"/>
    <cellStyle name="Normal 2 7 13" xfId="1391"/>
    <cellStyle name="Normal 2 7 13 2" xfId="1392"/>
    <cellStyle name="Normal 2 7 13 3" xfId="1393"/>
    <cellStyle name="Normal 2 7 13 4" xfId="1394"/>
    <cellStyle name="Normal 2 7 13 5" xfId="1395"/>
    <cellStyle name="Normal 2 7 14" xfId="1396"/>
    <cellStyle name="Normal 2 7 14 2" xfId="1397"/>
    <cellStyle name="Normal 2 7 14 3" xfId="1398"/>
    <cellStyle name="Normal 2 7 14 4" xfId="1399"/>
    <cellStyle name="Normal 2 7 14 5" xfId="1400"/>
    <cellStyle name="Normal 2 7 15" xfId="1401"/>
    <cellStyle name="Normal 2 7 15 2" xfId="1402"/>
    <cellStyle name="Normal 2 7 15 3" xfId="1403"/>
    <cellStyle name="Normal 2 7 15 4" xfId="1404"/>
    <cellStyle name="Normal 2 7 15 5" xfId="1405"/>
    <cellStyle name="Normal 2 7 16" xfId="1406"/>
    <cellStyle name="Normal 2 7 16 2" xfId="1407"/>
    <cellStyle name="Normal 2 7 16 3" xfId="1408"/>
    <cellStyle name="Normal 2 7 16 4" xfId="1409"/>
    <cellStyle name="Normal 2 7 16 5" xfId="1410"/>
    <cellStyle name="Normal 2 7 17" xfId="1411"/>
    <cellStyle name="Normal 2 7 17 2" xfId="1412"/>
    <cellStyle name="Normal 2 7 17 3" xfId="1413"/>
    <cellStyle name="Normal 2 7 17 4" xfId="1414"/>
    <cellStyle name="Normal 2 7 17 5" xfId="1415"/>
    <cellStyle name="Normal 2 7 18" xfId="1416"/>
    <cellStyle name="Normal 2 7 18 2" xfId="1417"/>
    <cellStyle name="Normal 2 7 18 3" xfId="1418"/>
    <cellStyle name="Normal 2 7 18 4" xfId="1419"/>
    <cellStyle name="Normal 2 7 18 5" xfId="1420"/>
    <cellStyle name="Normal 2 7 19" xfId="1421"/>
    <cellStyle name="Normal 2 7 19 2" xfId="1422"/>
    <cellStyle name="Normal 2 7 19 3" xfId="1423"/>
    <cellStyle name="Normal 2 7 19 4" xfId="1424"/>
    <cellStyle name="Normal 2 7 19 5" xfId="1425"/>
    <cellStyle name="Normal 2 7 2" xfId="1426"/>
    <cellStyle name="Normal 2 7 2 2" xfId="1427"/>
    <cellStyle name="Normal 2 7 2 3" xfId="1428"/>
    <cellStyle name="Normal 2 7 2 4" xfId="1429"/>
    <cellStyle name="Normal 2 7 2 5" xfId="1430"/>
    <cellStyle name="Normal 2 7 20" xfId="1431"/>
    <cellStyle name="Normal 2 7 20 2" xfId="1432"/>
    <cellStyle name="Normal 2 7 20 3" xfId="1433"/>
    <cellStyle name="Normal 2 7 20 4" xfId="1434"/>
    <cellStyle name="Normal 2 7 20 5" xfId="1435"/>
    <cellStyle name="Normal 2 7 21" xfId="1436"/>
    <cellStyle name="Normal 2 7 21 2" xfId="1437"/>
    <cellStyle name="Normal 2 7 21 3" xfId="1438"/>
    <cellStyle name="Normal 2 7 21 4" xfId="1439"/>
    <cellStyle name="Normal 2 7 21 5" xfId="1440"/>
    <cellStyle name="Normal 2 7 22" xfId="1441"/>
    <cellStyle name="Normal 2 7 22 2" xfId="1442"/>
    <cellStyle name="Normal 2 7 22 3" xfId="1443"/>
    <cellStyle name="Normal 2 7 22 4" xfId="1444"/>
    <cellStyle name="Normal 2 7 22 5" xfId="1445"/>
    <cellStyle name="Normal 2 7 23" xfId="1446"/>
    <cellStyle name="Normal 2 7 23 2" xfId="1447"/>
    <cellStyle name="Normal 2 7 23 3" xfId="1448"/>
    <cellStyle name="Normal 2 7 23 4" xfId="1449"/>
    <cellStyle name="Normal 2 7 23 5" xfId="1450"/>
    <cellStyle name="Normal 2 7 24" xfId="1451"/>
    <cellStyle name="Normal 2 7 25" xfId="1452"/>
    <cellStyle name="Normal 2 7 26" xfId="1453"/>
    <cellStyle name="Normal 2 7 27" xfId="1454"/>
    <cellStyle name="Normal 2 7 3" xfId="1455"/>
    <cellStyle name="Normal 2 7 3 2" xfId="1456"/>
    <cellStyle name="Normal 2 7 3 3" xfId="1457"/>
    <cellStyle name="Normal 2 7 3 4" xfId="1458"/>
    <cellStyle name="Normal 2 7 3 5" xfId="1459"/>
    <cellStyle name="Normal 2 7 4" xfId="1460"/>
    <cellStyle name="Normal 2 7 4 2" xfId="1461"/>
    <cellStyle name="Normal 2 7 4 3" xfId="1462"/>
    <cellStyle name="Normal 2 7 4 4" xfId="1463"/>
    <cellStyle name="Normal 2 7 4 5" xfId="1464"/>
    <cellStyle name="Normal 2 7 5" xfId="1465"/>
    <cellStyle name="Normal 2 7 5 2" xfId="1466"/>
    <cellStyle name="Normal 2 7 5 3" xfId="1467"/>
    <cellStyle name="Normal 2 7 5 4" xfId="1468"/>
    <cellStyle name="Normal 2 7 5 5" xfId="1469"/>
    <cellStyle name="Normal 2 7 6" xfId="1470"/>
    <cellStyle name="Normal 2 7 6 2" xfId="1471"/>
    <cellStyle name="Normal 2 7 6 3" xfId="1472"/>
    <cellStyle name="Normal 2 7 6 4" xfId="1473"/>
    <cellStyle name="Normal 2 7 6 5" xfId="1474"/>
    <cellStyle name="Normal 2 7 7" xfId="1475"/>
    <cellStyle name="Normal 2 7 7 2" xfId="1476"/>
    <cellStyle name="Normal 2 7 7 3" xfId="1477"/>
    <cellStyle name="Normal 2 7 7 4" xfId="1478"/>
    <cellStyle name="Normal 2 7 7 5" xfId="1479"/>
    <cellStyle name="Normal 2 7 8" xfId="1480"/>
    <cellStyle name="Normal 2 7 8 2" xfId="1481"/>
    <cellStyle name="Normal 2 7 8 3" xfId="1482"/>
    <cellStyle name="Normal 2 7 8 4" xfId="1483"/>
    <cellStyle name="Normal 2 7 8 5" xfId="1484"/>
    <cellStyle name="Normal 2 7 9" xfId="1485"/>
    <cellStyle name="Normal 2 7 9 2" xfId="1486"/>
    <cellStyle name="Normal 2 7 9 3" xfId="1487"/>
    <cellStyle name="Normal 2 7 9 4" xfId="1488"/>
    <cellStyle name="Normal 2 7 9 5" xfId="1489"/>
    <cellStyle name="Normal 2 8" xfId="1490"/>
    <cellStyle name="Normal 2 8 10" xfId="1491"/>
    <cellStyle name="Normal 2 8 10 2" xfId="1492"/>
    <cellStyle name="Normal 2 8 10 3" xfId="1493"/>
    <cellStyle name="Normal 2 8 10 4" xfId="1494"/>
    <cellStyle name="Normal 2 8 10 5" xfId="1495"/>
    <cellStyle name="Normal 2 8 11" xfId="1496"/>
    <cellStyle name="Normal 2 8 11 2" xfId="1497"/>
    <cellStyle name="Normal 2 8 11 3" xfId="1498"/>
    <cellStyle name="Normal 2 8 11 4" xfId="1499"/>
    <cellStyle name="Normal 2 8 11 5" xfId="1500"/>
    <cellStyle name="Normal 2 8 12" xfId="1501"/>
    <cellStyle name="Normal 2 8 12 2" xfId="1502"/>
    <cellStyle name="Normal 2 8 12 3" xfId="1503"/>
    <cellStyle name="Normal 2 8 12 4" xfId="1504"/>
    <cellStyle name="Normal 2 8 12 5" xfId="1505"/>
    <cellStyle name="Normal 2 8 13" xfId="1506"/>
    <cellStyle name="Normal 2 8 13 2" xfId="1507"/>
    <cellStyle name="Normal 2 8 13 3" xfId="1508"/>
    <cellStyle name="Normal 2 8 13 4" xfId="1509"/>
    <cellStyle name="Normal 2 8 13 5" xfId="1510"/>
    <cellStyle name="Normal 2 8 14" xfId="1511"/>
    <cellStyle name="Normal 2 8 14 2" xfId="1512"/>
    <cellStyle name="Normal 2 8 14 3" xfId="1513"/>
    <cellStyle name="Normal 2 8 14 3 2" xfId="1514"/>
    <cellStyle name="Normal 2 8 14 4" xfId="1515"/>
    <cellStyle name="Normal 2 8 14 5" xfId="1516"/>
    <cellStyle name="Normal 2 8 15" xfId="1517"/>
    <cellStyle name="Normal 2 8 15 2" xfId="1518"/>
    <cellStyle name="Normal 2 8 15 3" xfId="1519"/>
    <cellStyle name="Normal 2 8 15 4" xfId="1520"/>
    <cellStyle name="Normal 2 8 15 5" xfId="1521"/>
    <cellStyle name="Normal 2 8 16" xfId="1522"/>
    <cellStyle name="Normal 2 8 16 2" xfId="1523"/>
    <cellStyle name="Normal 2 8 16 3" xfId="1524"/>
    <cellStyle name="Normal 2 8 16 4" xfId="1525"/>
    <cellStyle name="Normal 2 8 16 5" xfId="1526"/>
    <cellStyle name="Normal 2 8 17" xfId="1527"/>
    <cellStyle name="Normal 2 8 17 2" xfId="1528"/>
    <cellStyle name="Normal 2 8 17 3" xfId="1529"/>
    <cellStyle name="Normal 2 8 17 4" xfId="1530"/>
    <cellStyle name="Normal 2 8 17 5" xfId="1531"/>
    <cellStyle name="Normal 2 8 18" xfId="1532"/>
    <cellStyle name="Normal 2 8 18 2" xfId="1533"/>
    <cellStyle name="Normal 2 8 18 3" xfId="1534"/>
    <cellStyle name="Normal 2 8 18 4" xfId="1535"/>
    <cellStyle name="Normal 2 8 18 5" xfId="1536"/>
    <cellStyle name="Normal 2 8 19" xfId="1537"/>
    <cellStyle name="Normal 2 8 19 2" xfId="1538"/>
    <cellStyle name="Normal 2 8 19 3" xfId="1539"/>
    <cellStyle name="Normal 2 8 19 4" xfId="1540"/>
    <cellStyle name="Normal 2 8 19 5" xfId="1541"/>
    <cellStyle name="Normal 2 8 2" xfId="1542"/>
    <cellStyle name="Normal 2 8 2 2" xfId="1543"/>
    <cellStyle name="Normal 2 8 2 3" xfId="1544"/>
    <cellStyle name="Normal 2 8 2 4" xfId="1545"/>
    <cellStyle name="Normal 2 8 2 5" xfId="1546"/>
    <cellStyle name="Normal 2 8 20" xfId="1547"/>
    <cellStyle name="Normal 2 8 20 2" xfId="1548"/>
    <cellStyle name="Normal 2 8 20 3" xfId="1549"/>
    <cellStyle name="Normal 2 8 20 4" xfId="1550"/>
    <cellStyle name="Normal 2 8 20 5" xfId="1551"/>
    <cellStyle name="Normal 2 8 21" xfId="1552"/>
    <cellStyle name="Normal 2 8 21 2" xfId="1553"/>
    <cellStyle name="Normal 2 8 21 3" xfId="1554"/>
    <cellStyle name="Normal 2 8 21 4" xfId="1555"/>
    <cellStyle name="Normal 2 8 21 5" xfId="1556"/>
    <cellStyle name="Normal 2 8 22" xfId="1557"/>
    <cellStyle name="Normal 2 8 22 2" xfId="1558"/>
    <cellStyle name="Normal 2 8 22 3" xfId="1559"/>
    <cellStyle name="Normal 2 8 22 4" xfId="1560"/>
    <cellStyle name="Normal 2 8 22 5" xfId="1561"/>
    <cellStyle name="Normal 2 8 23" xfId="1562"/>
    <cellStyle name="Normal 2 8 23 2" xfId="1563"/>
    <cellStyle name="Normal 2 8 23 3" xfId="1564"/>
    <cellStyle name="Normal 2 8 23 4" xfId="1565"/>
    <cellStyle name="Normal 2 8 23 5" xfId="1566"/>
    <cellStyle name="Normal 2 8 24" xfId="1567"/>
    <cellStyle name="Normal 2 8 25" xfId="1568"/>
    <cellStyle name="Normal 2 8 26" xfId="1569"/>
    <cellStyle name="Normal 2 8 27" xfId="1570"/>
    <cellStyle name="Normal 2 8 3" xfId="1571"/>
    <cellStyle name="Normal 2 8 3 2" xfId="1572"/>
    <cellStyle name="Normal 2 8 3 3" xfId="1573"/>
    <cellStyle name="Normal 2 8 3 4" xfId="1574"/>
    <cellStyle name="Normal 2 8 3 5" xfId="1575"/>
    <cellStyle name="Normal 2 8 4" xfId="1576"/>
    <cellStyle name="Normal 2 8 4 2" xfId="1577"/>
    <cellStyle name="Normal 2 8 4 3" xfId="1578"/>
    <cellStyle name="Normal 2 8 4 4" xfId="1579"/>
    <cellStyle name="Normal 2 8 4 5" xfId="1580"/>
    <cellStyle name="Normal 2 8 5" xfId="1581"/>
    <cellStyle name="Normal 2 8 5 2" xfId="1582"/>
    <cellStyle name="Normal 2 8 5 3" xfId="1583"/>
    <cellStyle name="Normal 2 8 5 4" xfId="1584"/>
    <cellStyle name="Normal 2 8 5 5" xfId="1585"/>
    <cellStyle name="Normal 2 8 6" xfId="1586"/>
    <cellStyle name="Normal 2 8 6 2" xfId="1587"/>
    <cellStyle name="Normal 2 8 6 3" xfId="1588"/>
    <cellStyle name="Normal 2 8 6 4" xfId="1589"/>
    <cellStyle name="Normal 2 8 6 5" xfId="1590"/>
    <cellStyle name="Normal 2 8 7" xfId="1591"/>
    <cellStyle name="Normal 2 8 7 2" xfId="1592"/>
    <cellStyle name="Normal 2 8 7 3" xfId="1593"/>
    <cellStyle name="Normal 2 8 7 4" xfId="1594"/>
    <cellStyle name="Normal 2 8 7 5" xfId="1595"/>
    <cellStyle name="Normal 2 8 8" xfId="1596"/>
    <cellStyle name="Normal 2 8 8 2" xfId="1597"/>
    <cellStyle name="Normal 2 8 8 3" xfId="1598"/>
    <cellStyle name="Normal 2 8 8 4" xfId="1599"/>
    <cellStyle name="Normal 2 8 8 5" xfId="1600"/>
    <cellStyle name="Normal 2 8 9" xfId="1601"/>
    <cellStyle name="Normal 2 8 9 2" xfId="1602"/>
    <cellStyle name="Normal 2 8 9 3" xfId="1603"/>
    <cellStyle name="Normal 2 8 9 4" xfId="1604"/>
    <cellStyle name="Normal 2 8 9 5" xfId="1605"/>
    <cellStyle name="Normal 2 9" xfId="1606"/>
    <cellStyle name="Normal 2 9 2" xfId="1607"/>
    <cellStyle name="Normal 2 9 3" xfId="1608"/>
    <cellStyle name="Normal 2 9 4" xfId="1609"/>
    <cellStyle name="Normal 2 9 5" xfId="1610"/>
    <cellStyle name="Normal 2_Aceh Tamiang D.1 +, 2003" xfId="1611"/>
    <cellStyle name="Normal 20" xfId="1612"/>
    <cellStyle name="Normal 21" xfId="1613"/>
    <cellStyle name="Normal 21 2" xfId="1614"/>
    <cellStyle name="Normal 21_Aceh Utara (BINA MARGA)" xfId="1615"/>
    <cellStyle name="Normal 22" xfId="1616"/>
    <cellStyle name="Normal 23" xfId="1617"/>
    <cellStyle name="Normal 23 2" xfId="1618"/>
    <cellStyle name="Normal 23 3" xfId="1619"/>
    <cellStyle name="Normal 23 3 2" xfId="1620"/>
    <cellStyle name="Normal 23_D.1 PENGAIRAN KONSTRUKSI-MEI (1-5)" xfId="1621"/>
    <cellStyle name="Normal 24" xfId="1622"/>
    <cellStyle name="Normal 25" xfId="1623"/>
    <cellStyle name="Normal 25 2" xfId="1624"/>
    <cellStyle name="Normal 25 2 2" xfId="1625"/>
    <cellStyle name="Normal 25 2 3" xfId="1626"/>
    <cellStyle name="Normal 26" xfId="1627"/>
    <cellStyle name="Normal 26 2" xfId="1628"/>
    <cellStyle name="Normal 26 2 10" xfId="1629"/>
    <cellStyle name="Normal 26 2 11" xfId="1630"/>
    <cellStyle name="Normal 26 2 12" xfId="1631"/>
    <cellStyle name="Normal 26 2 2" xfId="1632"/>
    <cellStyle name="Normal 26 2 3" xfId="1633"/>
    <cellStyle name="Normal 26 2 4" xfId="1634"/>
    <cellStyle name="Normal 26 2 5" xfId="1635"/>
    <cellStyle name="Normal 26 2 6" xfId="1636"/>
    <cellStyle name="Normal 26 2 7" xfId="1637"/>
    <cellStyle name="Normal 26 2 8" xfId="1638"/>
    <cellStyle name="Normal 26 2 9" xfId="1639"/>
    <cellStyle name="Normal 27" xfId="1640"/>
    <cellStyle name="Normal 28" xfId="1641"/>
    <cellStyle name="Normal 28 2" xfId="1642"/>
    <cellStyle name="Normal 28_D1 ++ BMCK ACUT" xfId="1643"/>
    <cellStyle name="Normal 29" xfId="1644"/>
    <cellStyle name="Normal 3" xfId="1645"/>
    <cellStyle name="Normal 3 10" xfId="1646"/>
    <cellStyle name="Normal 3 10 2" xfId="1647"/>
    <cellStyle name="Normal 3 10 3" xfId="1648"/>
    <cellStyle name="Normal 3 10 4" xfId="1649"/>
    <cellStyle name="Normal 3 10 5" xfId="1650"/>
    <cellStyle name="Normal 3 11" xfId="1651"/>
    <cellStyle name="Normal 3 11 2" xfId="1652"/>
    <cellStyle name="Normal 3 11 3" xfId="1653"/>
    <cellStyle name="Normal 3 11 4" xfId="1654"/>
    <cellStyle name="Normal 3 11 5" xfId="1655"/>
    <cellStyle name="Normal 3 12" xfId="1656"/>
    <cellStyle name="Normal 3 12 2" xfId="1657"/>
    <cellStyle name="Normal 3 12 3" xfId="1658"/>
    <cellStyle name="Normal 3 12 4" xfId="1659"/>
    <cellStyle name="Normal 3 12 5" xfId="1660"/>
    <cellStyle name="Normal 3 13" xfId="1661"/>
    <cellStyle name="Normal 3 13 2" xfId="1662"/>
    <cellStyle name="Normal 3 13 3" xfId="1663"/>
    <cellStyle name="Normal 3 13 4" xfId="1664"/>
    <cellStyle name="Normal 3 13 5" xfId="1665"/>
    <cellStyle name="Normal 3 14" xfId="1666"/>
    <cellStyle name="Normal 3 14 2" xfId="1667"/>
    <cellStyle name="Normal 3 14 3" xfId="1668"/>
    <cellStyle name="Normal 3 14 4" xfId="1669"/>
    <cellStyle name="Normal 3 14 5" xfId="1670"/>
    <cellStyle name="Normal 3 15" xfId="1671"/>
    <cellStyle name="Normal 3 15 2" xfId="1672"/>
    <cellStyle name="Normal 3 15 3" xfId="1673"/>
    <cellStyle name="Normal 3 15 4" xfId="1674"/>
    <cellStyle name="Normal 3 15 5" xfId="1675"/>
    <cellStyle name="Normal 3 16" xfId="1676"/>
    <cellStyle name="Normal 3 16 2" xfId="1677"/>
    <cellStyle name="Normal 3 16 3" xfId="1678"/>
    <cellStyle name="Normal 3 16 4" xfId="1679"/>
    <cellStyle name="Normal 3 16 5" xfId="1680"/>
    <cellStyle name="Normal 3 17" xfId="1681"/>
    <cellStyle name="Normal 3 17 2" xfId="1682"/>
    <cellStyle name="Normal 3 17 3" xfId="1683"/>
    <cellStyle name="Normal 3 17 4" xfId="1684"/>
    <cellStyle name="Normal 3 17 5" xfId="1685"/>
    <cellStyle name="Normal 3 18" xfId="1686"/>
    <cellStyle name="Normal 3 18 2" xfId="1687"/>
    <cellStyle name="Normal 3 18 3" xfId="1688"/>
    <cellStyle name="Normal 3 18 4" xfId="1689"/>
    <cellStyle name="Normal 3 18 5" xfId="1690"/>
    <cellStyle name="Normal 3 19" xfId="1691"/>
    <cellStyle name="Normal 3 19 2" xfId="1692"/>
    <cellStyle name="Normal 3 19 3" xfId="1693"/>
    <cellStyle name="Normal 3 19 4" xfId="1694"/>
    <cellStyle name="Normal 3 19 5" xfId="1695"/>
    <cellStyle name="Normal 3 2" xfId="1696"/>
    <cellStyle name="Normal 3 2 2" xfId="1697"/>
    <cellStyle name="Normal 3 2 2 2" xfId="1698"/>
    <cellStyle name="Normal 3 2 3" xfId="1699"/>
    <cellStyle name="Normal 3 2 3 2" xfId="1700"/>
    <cellStyle name="Normal 3 2 4" xfId="1701"/>
    <cellStyle name="Normal 3 2 4 2" xfId="1702"/>
    <cellStyle name="Normal 3 2 4 2 2" xfId="1703"/>
    <cellStyle name="Normal 3 2 4 3" xfId="1704"/>
    <cellStyle name="Normal 3 2 5" xfId="1705"/>
    <cellStyle name="Normal 3 2 6" xfId="1706"/>
    <cellStyle name="Normal 3 2 6 2" xfId="1707"/>
    <cellStyle name="Normal 3 2_JULI" xfId="1708"/>
    <cellStyle name="Normal 3 20" xfId="1709"/>
    <cellStyle name="Normal 3 20 2" xfId="1710"/>
    <cellStyle name="Normal 3 20 3" xfId="1711"/>
    <cellStyle name="Normal 3 20 4" xfId="1712"/>
    <cellStyle name="Normal 3 20 5" xfId="1713"/>
    <cellStyle name="Normal 3 21" xfId="1714"/>
    <cellStyle name="Normal 3 21 2" xfId="1715"/>
    <cellStyle name="Normal 3 21 3" xfId="1716"/>
    <cellStyle name="Normal 3 21 4" xfId="1717"/>
    <cellStyle name="Normal 3 21 5" xfId="1718"/>
    <cellStyle name="Normal 3 22" xfId="1719"/>
    <cellStyle name="Normal 3 22 2" xfId="1720"/>
    <cellStyle name="Normal 3 22 3" xfId="1721"/>
    <cellStyle name="Normal 3 22 4" xfId="1722"/>
    <cellStyle name="Normal 3 22 5" xfId="1723"/>
    <cellStyle name="Normal 3 23" xfId="1724"/>
    <cellStyle name="Normal 3 23 2" xfId="1725"/>
    <cellStyle name="Normal 3 23 3" xfId="1726"/>
    <cellStyle name="Normal 3 23 4" xfId="1727"/>
    <cellStyle name="Normal 3 23 5" xfId="1728"/>
    <cellStyle name="Normal 3 24" xfId="1729"/>
    <cellStyle name="Normal 3 24 2" xfId="1730"/>
    <cellStyle name="Normal 3 24 3" xfId="1731"/>
    <cellStyle name="Normal 3 24 4" xfId="1732"/>
    <cellStyle name="Normal 3 24 5" xfId="1733"/>
    <cellStyle name="Normal 3 25" xfId="1734"/>
    <cellStyle name="Normal 3 25 2" xfId="1735"/>
    <cellStyle name="Normal 3 25 3" xfId="1736"/>
    <cellStyle name="Normal 3 25 4" xfId="1737"/>
    <cellStyle name="Normal 3 25 5" xfId="1738"/>
    <cellStyle name="Normal 3 26" xfId="1739"/>
    <cellStyle name="Normal 3 26 2" xfId="1740"/>
    <cellStyle name="Normal 3 26 3" xfId="1741"/>
    <cellStyle name="Normal 3 26 4" xfId="1742"/>
    <cellStyle name="Normal 3 26 5" xfId="1743"/>
    <cellStyle name="Normal 3 27" xfId="1744"/>
    <cellStyle name="Normal 3 27 10" xfId="1745"/>
    <cellStyle name="Normal 3 27 11" xfId="1746"/>
    <cellStyle name="Normal 3 27 12" xfId="1747"/>
    <cellStyle name="Normal 3 27 13" xfId="1748"/>
    <cellStyle name="Normal 3 27 14" xfId="1749"/>
    <cellStyle name="Normal 3 27 15" xfId="1750"/>
    <cellStyle name="Normal 3 27 16" xfId="1751"/>
    <cellStyle name="Normal 3 27 2" xfId="1752"/>
    <cellStyle name="Normal 3 27 2 10" xfId="1753"/>
    <cellStyle name="Normal 3 27 2 11" xfId="1754"/>
    <cellStyle name="Normal 3 27 2 12" xfId="1755"/>
    <cellStyle name="Normal 3 27 2 2" xfId="1756"/>
    <cellStyle name="Normal 3 27 2 3" xfId="1757"/>
    <cellStyle name="Normal 3 27 2 4" xfId="1758"/>
    <cellStyle name="Normal 3 27 2 5" xfId="1759"/>
    <cellStyle name="Normal 3 27 2 6" xfId="1760"/>
    <cellStyle name="Normal 3 27 2 7" xfId="1761"/>
    <cellStyle name="Normal 3 27 2 8" xfId="1762"/>
    <cellStyle name="Normal 3 27 2 9" xfId="1763"/>
    <cellStyle name="Normal 3 27 3" xfId="1764"/>
    <cellStyle name="Normal 3 27 3 10" xfId="1765"/>
    <cellStyle name="Normal 3 27 3 11" xfId="1766"/>
    <cellStyle name="Normal 3 27 3 12" xfId="1767"/>
    <cellStyle name="Normal 3 27 3 13" xfId="1768"/>
    <cellStyle name="Normal 3 27 3 2" xfId="1769"/>
    <cellStyle name="Normal 3 27 3 2 10" xfId="1770"/>
    <cellStyle name="Normal 3 27 3 2 11" xfId="1771"/>
    <cellStyle name="Normal 3 27 3 2 12" xfId="1772"/>
    <cellStyle name="Normal 3 27 3 2 13" xfId="1773"/>
    <cellStyle name="Normal 3 27 3 2 2" xfId="1774"/>
    <cellStyle name="Normal 3 27 3 2 2 10" xfId="1775"/>
    <cellStyle name="Normal 3 27 3 2 2 11" xfId="1776"/>
    <cellStyle name="Normal 3 27 3 2 2 12" xfId="1777"/>
    <cellStyle name="Normal 3 27 3 2 2 2" xfId="1778"/>
    <cellStyle name="Normal 3 27 3 2 2 3" xfId="1779"/>
    <cellStyle name="Normal 3 27 3 2 2 4" xfId="1780"/>
    <cellStyle name="Normal 3 27 3 2 2 5" xfId="1781"/>
    <cellStyle name="Normal 3 27 3 2 2 6" xfId="1782"/>
    <cellStyle name="Normal 3 27 3 2 2 7" xfId="1783"/>
    <cellStyle name="Normal 3 27 3 2 2 8" xfId="1784"/>
    <cellStyle name="Normal 3 27 3 2 2 9" xfId="1785"/>
    <cellStyle name="Normal 3 27 3 2 3" xfId="1786"/>
    <cellStyle name="Normal 3 27 3 2 4" xfId="1787"/>
    <cellStyle name="Normal 3 27 3 2 5" xfId="1788"/>
    <cellStyle name="Normal 3 27 3 2 6" xfId="1789"/>
    <cellStyle name="Normal 3 27 3 2 7" xfId="1790"/>
    <cellStyle name="Normal 3 27 3 2 8" xfId="1791"/>
    <cellStyle name="Normal 3 27 3 2 9" xfId="1792"/>
    <cellStyle name="Normal 3 27 3 3" xfId="1793"/>
    <cellStyle name="Normal 3 27 3 4" xfId="1794"/>
    <cellStyle name="Normal 3 27 3 5" xfId="1795"/>
    <cellStyle name="Normal 3 27 3 6" xfId="1796"/>
    <cellStyle name="Normal 3 27 3 7" xfId="1797"/>
    <cellStyle name="Normal 3 27 3 8" xfId="1798"/>
    <cellStyle name="Normal 3 27 3 9" xfId="1799"/>
    <cellStyle name="Normal 3 27 4" xfId="1800"/>
    <cellStyle name="Normal 3 27 4 10" xfId="1801"/>
    <cellStyle name="Normal 3 27 4 11" xfId="1802"/>
    <cellStyle name="Normal 3 27 4 12" xfId="1803"/>
    <cellStyle name="Normal 3 27 4 2" xfId="1804"/>
    <cellStyle name="Normal 3 27 4 3" xfId="1805"/>
    <cellStyle name="Normal 3 27 4 4" xfId="1806"/>
    <cellStyle name="Normal 3 27 4 5" xfId="1807"/>
    <cellStyle name="Normal 3 27 4 6" xfId="1808"/>
    <cellStyle name="Normal 3 27 4 7" xfId="1809"/>
    <cellStyle name="Normal 3 27 4 8" xfId="1810"/>
    <cellStyle name="Normal 3 27 4 9" xfId="1811"/>
    <cellStyle name="Normal 3 27 5" xfId="1812"/>
    <cellStyle name="Normal 3 27 5 10" xfId="1813"/>
    <cellStyle name="Normal 3 27 5 11" xfId="1814"/>
    <cellStyle name="Normal 3 27 5 12" xfId="1815"/>
    <cellStyle name="Normal 3 27 5 2" xfId="1816"/>
    <cellStyle name="Normal 3 27 5 3" xfId="1817"/>
    <cellStyle name="Normal 3 27 5 4" xfId="1818"/>
    <cellStyle name="Normal 3 27 5 5" xfId="1819"/>
    <cellStyle name="Normal 3 27 5 6" xfId="1820"/>
    <cellStyle name="Normal 3 27 5 7" xfId="1821"/>
    <cellStyle name="Normal 3 27 5 8" xfId="1822"/>
    <cellStyle name="Normal 3 27 5 9" xfId="1823"/>
    <cellStyle name="Normal 3 27 6" xfId="1824"/>
    <cellStyle name="Normal 3 27 7" xfId="1825"/>
    <cellStyle name="Normal 3 27 8" xfId="1826"/>
    <cellStyle name="Normal 3 27 9" xfId="1827"/>
    <cellStyle name="Normal 3 27_A1 Disdik _Aceh _Selatan" xfId="1828"/>
    <cellStyle name="Normal 3 28" xfId="1829"/>
    <cellStyle name="Normal 3 28 10" xfId="1830"/>
    <cellStyle name="Normal 3 28 11" xfId="1831"/>
    <cellStyle name="Normal 3 28 12" xfId="1832"/>
    <cellStyle name="Normal 3 28 13" xfId="1833"/>
    <cellStyle name="Normal 3 28 2" xfId="1834"/>
    <cellStyle name="Normal 3 28 2 10" xfId="1835"/>
    <cellStyle name="Normal 3 28 2 11" xfId="1836"/>
    <cellStyle name="Normal 3 28 2 12" xfId="1837"/>
    <cellStyle name="Normal 3 28 2 2" xfId="1838"/>
    <cellStyle name="Normal 3 28 2 3" xfId="1839"/>
    <cellStyle name="Normal 3 28 2 4" xfId="1840"/>
    <cellStyle name="Normal 3 28 2 5" xfId="1841"/>
    <cellStyle name="Normal 3 28 2 6" xfId="1842"/>
    <cellStyle name="Normal 3 28 2 7" xfId="1843"/>
    <cellStyle name="Normal 3 28 2 8" xfId="1844"/>
    <cellStyle name="Normal 3 28 2 9" xfId="1845"/>
    <cellStyle name="Normal 3 28 3" xfId="1846"/>
    <cellStyle name="Normal 3 28 4" xfId="1847"/>
    <cellStyle name="Normal 3 28 5" xfId="1848"/>
    <cellStyle name="Normal 3 28 6" xfId="1849"/>
    <cellStyle name="Normal 3 28 7" xfId="1850"/>
    <cellStyle name="Normal 3 28 8" xfId="1851"/>
    <cellStyle name="Normal 3 28 9" xfId="1852"/>
    <cellStyle name="Normal 3 28_A1 Disdik _Aceh _Selatan" xfId="1853"/>
    <cellStyle name="Normal 3 29" xfId="1854"/>
    <cellStyle name="Normal 3 29 2" xfId="1855"/>
    <cellStyle name="Normal 3 29 2 2" xfId="1856"/>
    <cellStyle name="Normal 3 3" xfId="1857"/>
    <cellStyle name="Normal 3 3 2" xfId="1858"/>
    <cellStyle name="Normal 3 3 3" xfId="1859"/>
    <cellStyle name="Normal 3 3 4" xfId="1860"/>
    <cellStyle name="Normal 3 3 5" xfId="1861"/>
    <cellStyle name="Normal 3 3 6" xfId="1862"/>
    <cellStyle name="Normal 3 3 6 2" xfId="1863"/>
    <cellStyle name="Normal 3 3 7" xfId="1864"/>
    <cellStyle name="Normal 3 3 8" xfId="1865"/>
    <cellStyle name="Normal 3 3 8 2" xfId="1866"/>
    <cellStyle name="Normal 3 30" xfId="1867"/>
    <cellStyle name="Normal 3 30 10" xfId="1868"/>
    <cellStyle name="Normal 3 30 11" xfId="1869"/>
    <cellStyle name="Normal 3 30 12" xfId="1870"/>
    <cellStyle name="Normal 3 30 2" xfId="1871"/>
    <cellStyle name="Normal 3 30 3" xfId="1872"/>
    <cellStyle name="Normal 3 30 4" xfId="1873"/>
    <cellStyle name="Normal 3 30 5" xfId="1874"/>
    <cellStyle name="Normal 3 30 6" xfId="1875"/>
    <cellStyle name="Normal 3 30 7" xfId="1876"/>
    <cellStyle name="Normal 3 30 8" xfId="1877"/>
    <cellStyle name="Normal 3 30 9" xfId="1878"/>
    <cellStyle name="Normal 3 31" xfId="1879"/>
    <cellStyle name="Normal 3 31 10" xfId="1880"/>
    <cellStyle name="Normal 3 31 11" xfId="1881"/>
    <cellStyle name="Normal 3 31 12" xfId="1882"/>
    <cellStyle name="Normal 3 31 2" xfId="1883"/>
    <cellStyle name="Normal 3 31 3" xfId="1884"/>
    <cellStyle name="Normal 3 31 4" xfId="1885"/>
    <cellStyle name="Normal 3 31 5" xfId="1886"/>
    <cellStyle name="Normal 3 31 6" xfId="1887"/>
    <cellStyle name="Normal 3 31 7" xfId="1888"/>
    <cellStyle name="Normal 3 31 8" xfId="1889"/>
    <cellStyle name="Normal 3 31 9" xfId="1890"/>
    <cellStyle name="Normal 3 32" xfId="1891"/>
    <cellStyle name="Normal 3 33" xfId="1892"/>
    <cellStyle name="Normal 3 34" xfId="1893"/>
    <cellStyle name="Normal 3 35" xfId="1894"/>
    <cellStyle name="Normal 3 36" xfId="1895"/>
    <cellStyle name="Normal 3 37" xfId="1896"/>
    <cellStyle name="Normal 3 38" xfId="1897"/>
    <cellStyle name="Normal 3 4" xfId="1898"/>
    <cellStyle name="Normal 3 4 2" xfId="1899"/>
    <cellStyle name="Normal 3 4 3" xfId="1900"/>
    <cellStyle name="Normal 3 4 4" xfId="1901"/>
    <cellStyle name="Normal 3 4 5" xfId="1902"/>
    <cellStyle name="Normal 3 5" xfId="1903"/>
    <cellStyle name="Normal 3 5 2" xfId="1904"/>
    <cellStyle name="Normal 3 5 3" xfId="1905"/>
    <cellStyle name="Normal 3 5 4" xfId="1906"/>
    <cellStyle name="Normal 3 5 5" xfId="1907"/>
    <cellStyle name="Normal 3 5 6" xfId="1908"/>
    <cellStyle name="Normal 3 6" xfId="1909"/>
    <cellStyle name="Normal 3 6 2" xfId="1910"/>
    <cellStyle name="Normal 3 6 3" xfId="1911"/>
    <cellStyle name="Normal 3 6 4" xfId="1912"/>
    <cellStyle name="Normal 3 6 5" xfId="1913"/>
    <cellStyle name="Normal 3 7" xfId="1914"/>
    <cellStyle name="Normal 3 7 2" xfId="1915"/>
    <cellStyle name="Normal 3 7 3" xfId="1916"/>
    <cellStyle name="Normal 3 7 4" xfId="1917"/>
    <cellStyle name="Normal 3 7 5" xfId="1918"/>
    <cellStyle name="Normal 3 8" xfId="1919"/>
    <cellStyle name="Normal 3 8 2" xfId="1920"/>
    <cellStyle name="Normal 3 8 3" xfId="1921"/>
    <cellStyle name="Normal 3 8 4" xfId="1922"/>
    <cellStyle name="Normal 3 8 5" xfId="1923"/>
    <cellStyle name="Normal 3 9" xfId="1924"/>
    <cellStyle name="Normal 3 9 2" xfId="1925"/>
    <cellStyle name="Normal 3 9 3" xfId="1926"/>
    <cellStyle name="Normal 3 9 4" xfId="1927"/>
    <cellStyle name="Normal 3 9 5" xfId="1928"/>
    <cellStyle name="Normal 3_A. 8 Dana Reguler_Dau" xfId="1929"/>
    <cellStyle name="Normal 30" xfId="1930"/>
    <cellStyle name="Normal 30 2" xfId="1931"/>
    <cellStyle name="Normal 30 2 2" xfId="1932"/>
    <cellStyle name="Normal 31" xfId="1933"/>
    <cellStyle name="Normal 31 2" xfId="1934"/>
    <cellStyle name="Normal 31 3" xfId="1935"/>
    <cellStyle name="Normal 31 4" xfId="1936"/>
    <cellStyle name="Normal 31 4 2" xfId="1937"/>
    <cellStyle name="Normal 31 4 2 2" xfId="1938"/>
    <cellStyle name="Normal 31 4 2 3" xfId="1939"/>
    <cellStyle name="Normal 31 4 2 3 2" xfId="1940"/>
    <cellStyle name="Normal 31 4 2 3 2 2" xfId="1941"/>
    <cellStyle name="Normal 31 4 2 3 2 3" xfId="1942"/>
    <cellStyle name="Normal 31 4 2 3 2 4" xfId="1943"/>
    <cellStyle name="Normal 31 4 2 3 2 5" xfId="1944"/>
    <cellStyle name="Normal 31 4 2 3 2 6" xfId="1945"/>
    <cellStyle name="Normal 31 4 2 3 2 6 2" xfId="1946"/>
    <cellStyle name="Normal 31 4 2 4" xfId="1947"/>
    <cellStyle name="Normal 31 4 3" xfId="1948"/>
    <cellStyle name="Normal 31 4 3 2" xfId="1949"/>
    <cellStyle name="Normal 31 4 4" xfId="1950"/>
    <cellStyle name="Normal 31 4 4 2" xfId="1951"/>
    <cellStyle name="Normal 31 4 4 2 2" xfId="1952"/>
    <cellStyle name="Normal 31 4 4 2 2 2" xfId="1953"/>
    <cellStyle name="Normal 31 4 4 2 2 2 2" xfId="1954"/>
    <cellStyle name="Normal 31 4 4 2 3" xfId="1955"/>
    <cellStyle name="Normal 31 4 4 2 4" xfId="1956"/>
    <cellStyle name="Normal 31 4 4 2 5" xfId="1957"/>
    <cellStyle name="Normal 31 4 4 3" xfId="1958"/>
    <cellStyle name="Normal 31 4 5" xfId="1959"/>
    <cellStyle name="Normal 31 4 6" xfId="1960"/>
    <cellStyle name="Normal 31 4 6 2" xfId="1961"/>
    <cellStyle name="Normal 31 4 6 3" xfId="1962"/>
    <cellStyle name="Normal 31 4 7" xfId="1963"/>
    <cellStyle name="Normal 32" xfId="1964"/>
    <cellStyle name="Normal 32 2" xfId="1965"/>
    <cellStyle name="Normal 32 3" xfId="1966"/>
    <cellStyle name="Normal 33" xfId="1967"/>
    <cellStyle name="Normal 33 2" xfId="1968"/>
    <cellStyle name="Normal 34" xfId="1969"/>
    <cellStyle name="Normal 35" xfId="1970"/>
    <cellStyle name="Normal 36" xfId="1971"/>
    <cellStyle name="Normal 36 2" xfId="1972"/>
    <cellStyle name="Normal 37" xfId="1973"/>
    <cellStyle name="Normal 38" xfId="1974"/>
    <cellStyle name="Normal 39" xfId="1975"/>
    <cellStyle name="Normal 4" xfId="1976"/>
    <cellStyle name="Normal 4 2" xfId="1977"/>
    <cellStyle name="Normal 4 2 2" xfId="1978"/>
    <cellStyle name="Normal 4 2 2 2" xfId="1979"/>
    <cellStyle name="Normal 4 2 2 3" xfId="1980"/>
    <cellStyle name="Normal 4 2 2 4" xfId="1981"/>
    <cellStyle name="Normal 4 2 2 5" xfId="1982"/>
    <cellStyle name="Normal 4 2 2_Aceh Tamiang D.1 +, 2003" xfId="1983"/>
    <cellStyle name="Normal 4 2 3" xfId="1984"/>
    <cellStyle name="Normal 4 2 3 2" xfId="1985"/>
    <cellStyle name="Normal 4 2 3 2 2" xfId="1986"/>
    <cellStyle name="Normal 4 2 4" xfId="1987"/>
    <cellStyle name="Normal 4 2 5" xfId="1988"/>
    <cellStyle name="Normal 4 2 6" xfId="1989"/>
    <cellStyle name="Normal 4 2_Aceh Tamiang D.1 +, 2003" xfId="1990"/>
    <cellStyle name="Normal 4 3" xfId="1991"/>
    <cellStyle name="Normal 4 4" xfId="1992"/>
    <cellStyle name="Normal 4 5" xfId="1993"/>
    <cellStyle name="Normal 4 6" xfId="1994"/>
    <cellStyle name="Normal 4_B17 - HASIL DESK DISBUDPAR 2" xfId="1995"/>
    <cellStyle name="Normal 40" xfId="1996"/>
    <cellStyle name="Normal 41" xfId="1997"/>
    <cellStyle name="Normal 42" xfId="1998"/>
    <cellStyle name="Normal 42 10" xfId="1999"/>
    <cellStyle name="Normal 42 11" xfId="2000"/>
    <cellStyle name="Normal 42 12" xfId="2001"/>
    <cellStyle name="Normal 42 2" xfId="2002"/>
    <cellStyle name="Normal 42 3" xfId="2003"/>
    <cellStyle name="Normal 42 4" xfId="2004"/>
    <cellStyle name="Normal 42 5" xfId="2005"/>
    <cellStyle name="Normal 42 6" xfId="2006"/>
    <cellStyle name="Normal 42 7" xfId="2007"/>
    <cellStyle name="Normal 42 8" xfId="2008"/>
    <cellStyle name="Normal 42 9" xfId="2009"/>
    <cellStyle name="Normal 43" xfId="2010"/>
    <cellStyle name="Normal 44" xfId="2011"/>
    <cellStyle name="Normal 44 10" xfId="2012"/>
    <cellStyle name="Normal 44 11" xfId="2013"/>
    <cellStyle name="Normal 44 12" xfId="2014"/>
    <cellStyle name="Normal 44 2" xfId="2015"/>
    <cellStyle name="Normal 44 3" xfId="2016"/>
    <cellStyle name="Normal 44 4" xfId="2017"/>
    <cellStyle name="Normal 44 5" xfId="2018"/>
    <cellStyle name="Normal 44 6" xfId="2019"/>
    <cellStyle name="Normal 44 7" xfId="2020"/>
    <cellStyle name="Normal 44 8" xfId="2021"/>
    <cellStyle name="Normal 44 9" xfId="2022"/>
    <cellStyle name="Normal 45" xfId="2023"/>
    <cellStyle name="Normal 46" xfId="2024"/>
    <cellStyle name="Normal 47" xfId="2025"/>
    <cellStyle name="Normal 48" xfId="2026"/>
    <cellStyle name="Normal 49" xfId="2027"/>
    <cellStyle name="Normal 5" xfId="2028"/>
    <cellStyle name="Normal 5 10" xfId="2029"/>
    <cellStyle name="Normal 5 10 2" xfId="2030"/>
    <cellStyle name="Normal 5 10 3" xfId="2031"/>
    <cellStyle name="Normal 5 10 4" xfId="2032"/>
    <cellStyle name="Normal 5 10 5" xfId="2033"/>
    <cellStyle name="Normal 5 11" xfId="2034"/>
    <cellStyle name="Normal 5 11 2" xfId="2035"/>
    <cellStyle name="Normal 5 11 3" xfId="2036"/>
    <cellStyle name="Normal 5 11 4" xfId="2037"/>
    <cellStyle name="Normal 5 11 5" xfId="2038"/>
    <cellStyle name="Normal 5 12" xfId="2039"/>
    <cellStyle name="Normal 5 12 2" xfId="2040"/>
    <cellStyle name="Normal 5 12 3" xfId="2041"/>
    <cellStyle name="Normal 5 12 4" xfId="2042"/>
    <cellStyle name="Normal 5 12 5" xfId="2043"/>
    <cellStyle name="Normal 5 13" xfId="2044"/>
    <cellStyle name="Normal 5 13 2" xfId="2045"/>
    <cellStyle name="Normal 5 13 3" xfId="2046"/>
    <cellStyle name="Normal 5 13 4" xfId="2047"/>
    <cellStyle name="Normal 5 13 5" xfId="2048"/>
    <cellStyle name="Normal 5 14" xfId="2049"/>
    <cellStyle name="Normal 5 14 2" xfId="2050"/>
    <cellStyle name="Normal 5 14 3" xfId="2051"/>
    <cellStyle name="Normal 5 14 4" xfId="2052"/>
    <cellStyle name="Normal 5 14 5" xfId="2053"/>
    <cellStyle name="Normal 5 15" xfId="2054"/>
    <cellStyle name="Normal 5 15 2" xfId="2055"/>
    <cellStyle name="Normal 5 15 3" xfId="2056"/>
    <cellStyle name="Normal 5 15 4" xfId="2057"/>
    <cellStyle name="Normal 5 15 5" xfId="2058"/>
    <cellStyle name="Normal 5 16" xfId="2059"/>
    <cellStyle name="Normal 5 16 2" xfId="2060"/>
    <cellStyle name="Normal 5 16 3" xfId="2061"/>
    <cellStyle name="Normal 5 17" xfId="2062"/>
    <cellStyle name="Normal 5 18" xfId="2063"/>
    <cellStyle name="Normal 5 19" xfId="2064"/>
    <cellStyle name="Normal 5 2" xfId="2065"/>
    <cellStyle name="Normal 5 2 2" xfId="2066"/>
    <cellStyle name="Normal 5 2 2 2" xfId="2067"/>
    <cellStyle name="Normal 5 2 2 2 2" xfId="2068"/>
    <cellStyle name="Normal 5 2 3" xfId="2069"/>
    <cellStyle name="Normal 5 2 4" xfId="2070"/>
    <cellStyle name="Normal 5 2 5" xfId="2071"/>
    <cellStyle name="Normal 5 2 6" xfId="2072"/>
    <cellStyle name="Normal 5 2 6 2" xfId="2073"/>
    <cellStyle name="Normal 5 2 7" xfId="2074"/>
    <cellStyle name="Normal 5 20" xfId="2075"/>
    <cellStyle name="Normal 5 3" xfId="2076"/>
    <cellStyle name="Normal 5 3 2" xfId="2077"/>
    <cellStyle name="Normal 5 3 3" xfId="2078"/>
    <cellStyle name="Normal 5 3 4" xfId="2079"/>
    <cellStyle name="Normal 5 3 5" xfId="2080"/>
    <cellStyle name="Normal 5 3 6" xfId="2081"/>
    <cellStyle name="Normal 5 3 6 2" xfId="2082"/>
    <cellStyle name="Normal 5 4" xfId="2083"/>
    <cellStyle name="Normal 5 4 2" xfId="2084"/>
    <cellStyle name="Normal 5 4 3" xfId="2085"/>
    <cellStyle name="Normal 5 4 4" xfId="2086"/>
    <cellStyle name="Normal 5 4 5" xfId="2087"/>
    <cellStyle name="Normal 5 5" xfId="2088"/>
    <cellStyle name="Normal 5 5 2" xfId="2089"/>
    <cellStyle name="Normal 5 5 3" xfId="2090"/>
    <cellStyle name="Normal 5 5 4" xfId="2091"/>
    <cellStyle name="Normal 5 5 5" xfId="2092"/>
    <cellStyle name="Normal 5 6" xfId="2093"/>
    <cellStyle name="Normal 5 6 2" xfId="2094"/>
    <cellStyle name="Normal 5 6 3" xfId="2095"/>
    <cellStyle name="Normal 5 6 4" xfId="2096"/>
    <cellStyle name="Normal 5 6 5" xfId="2097"/>
    <cellStyle name="Normal 5 7" xfId="2098"/>
    <cellStyle name="Normal 5 7 2" xfId="2099"/>
    <cellStyle name="Normal 5 7 3" xfId="2100"/>
    <cellStyle name="Normal 5 7 4" xfId="2101"/>
    <cellStyle name="Normal 5 7 5" xfId="2102"/>
    <cellStyle name="Normal 5 8" xfId="2103"/>
    <cellStyle name="Normal 5 8 2" xfId="2104"/>
    <cellStyle name="Normal 5 8 3" xfId="2105"/>
    <cellStyle name="Normal 5 8 4" xfId="2106"/>
    <cellStyle name="Normal 5 8 5" xfId="2107"/>
    <cellStyle name="Normal 5 9" xfId="2108"/>
    <cellStyle name="Normal 5 9 2" xfId="2109"/>
    <cellStyle name="Normal 5 9 3" xfId="2110"/>
    <cellStyle name="Normal 5 9 4" xfId="2111"/>
    <cellStyle name="Normal 5 9 5" xfId="2112"/>
    <cellStyle name="Normal 5_BMCK ACUT PPTK BUSYANTO" xfId="2113"/>
    <cellStyle name="Normal 50" xfId="2114"/>
    <cellStyle name="Normal 51" xfId="2115"/>
    <cellStyle name="Normal 52" xfId="2116"/>
    <cellStyle name="Normal 53" xfId="2117"/>
    <cellStyle name="Normal 54" xfId="2118"/>
    <cellStyle name="Normal 55" xfId="2119"/>
    <cellStyle name="Normal 57" xfId="2120"/>
    <cellStyle name="Normal 58" xfId="2121"/>
    <cellStyle name="Normal 59" xfId="2122"/>
    <cellStyle name="Normal 6" xfId="2123"/>
    <cellStyle name="Normal 6 10" xfId="2124"/>
    <cellStyle name="Normal 6 10 2" xfId="2125"/>
    <cellStyle name="Normal 6 10 3" xfId="2126"/>
    <cellStyle name="Normal 6 10 4" xfId="2127"/>
    <cellStyle name="Normal 6 10 5" xfId="2128"/>
    <cellStyle name="Normal 6 11" xfId="2129"/>
    <cellStyle name="Normal 6 11 2" xfId="2130"/>
    <cellStyle name="Normal 6 11 3" xfId="2131"/>
    <cellStyle name="Normal 6 11 4" xfId="2132"/>
    <cellStyle name="Normal 6 11 5" xfId="2133"/>
    <cellStyle name="Normal 6 12" xfId="2134"/>
    <cellStyle name="Normal 6 12 2" xfId="2135"/>
    <cellStyle name="Normal 6 12 3" xfId="2136"/>
    <cellStyle name="Normal 6 12 4" xfId="2137"/>
    <cellStyle name="Normal 6 12 5" xfId="2138"/>
    <cellStyle name="Normal 6 13" xfId="2139"/>
    <cellStyle name="Normal 6 13 2" xfId="2140"/>
    <cellStyle name="Normal 6 13 3" xfId="2141"/>
    <cellStyle name="Normal 6 13 4" xfId="2142"/>
    <cellStyle name="Normal 6 13 5" xfId="2143"/>
    <cellStyle name="Normal 6 14" xfId="2144"/>
    <cellStyle name="Normal 6 14 2" xfId="2145"/>
    <cellStyle name="Normal 6 14 3" xfId="2146"/>
    <cellStyle name="Normal 6 14 4" xfId="2147"/>
    <cellStyle name="Normal 6 14 5" xfId="2148"/>
    <cellStyle name="Normal 6 15" xfId="2149"/>
    <cellStyle name="Normal 6 15 2" xfId="2150"/>
    <cellStyle name="Normal 6 15 3" xfId="2151"/>
    <cellStyle name="Normal 6 15 4" xfId="2152"/>
    <cellStyle name="Normal 6 15 5" xfId="2153"/>
    <cellStyle name="Normal 6 16" xfId="2154"/>
    <cellStyle name="Normal 6 17" xfId="2155"/>
    <cellStyle name="Normal 6 18" xfId="2156"/>
    <cellStyle name="Normal 6 19" xfId="2157"/>
    <cellStyle name="Normal 6 2" xfId="2158"/>
    <cellStyle name="Normal 6 2 2" xfId="2159"/>
    <cellStyle name="Normal 6 2 3" xfId="2160"/>
    <cellStyle name="Normal 6 2 4" xfId="2161"/>
    <cellStyle name="Normal 6 2 5" xfId="2162"/>
    <cellStyle name="Normal 6 2 6" xfId="2163"/>
    <cellStyle name="Normal 6 2 6 2" xfId="2164"/>
    <cellStyle name="Normal 6 20" xfId="2165"/>
    <cellStyle name="Normal 6 3" xfId="2166"/>
    <cellStyle name="Normal 6 3 2" xfId="2167"/>
    <cellStyle name="Normal 6 3 2 2" xfId="2168"/>
    <cellStyle name="Normal 6 3 3" xfId="2169"/>
    <cellStyle name="Normal 6 3 4" xfId="2170"/>
    <cellStyle name="Normal 6 3 5" xfId="2171"/>
    <cellStyle name="Normal 6 3 6" xfId="2172"/>
    <cellStyle name="Normal 6 3 6 2" xfId="2173"/>
    <cellStyle name="Normal 6 4" xfId="2174"/>
    <cellStyle name="Normal 6 4 2" xfId="2175"/>
    <cellStyle name="Normal 6 4 3" xfId="2176"/>
    <cellStyle name="Normal 6 4 4" xfId="2177"/>
    <cellStyle name="Normal 6 4 5" xfId="2178"/>
    <cellStyle name="Normal 6 5" xfId="2179"/>
    <cellStyle name="Normal 6 5 2" xfId="2180"/>
    <cellStyle name="Normal 6 5 3" xfId="2181"/>
    <cellStyle name="Normal 6 5 4" xfId="2182"/>
    <cellStyle name="Normal 6 5 5" xfId="2183"/>
    <cellStyle name="Normal 6 6" xfId="2184"/>
    <cellStyle name="Normal 6 6 2" xfId="2185"/>
    <cellStyle name="Normal 6 6 3" xfId="2186"/>
    <cellStyle name="Normal 6 6 4" xfId="2187"/>
    <cellStyle name="Normal 6 6 5" xfId="2188"/>
    <cellStyle name="Normal 6 7" xfId="2189"/>
    <cellStyle name="Normal 6 7 2" xfId="2190"/>
    <cellStyle name="Normal 6 7 3" xfId="2191"/>
    <cellStyle name="Normal 6 7 4" xfId="2192"/>
    <cellStyle name="Normal 6 7 5" xfId="2193"/>
    <cellStyle name="Normal 6 8" xfId="2194"/>
    <cellStyle name="Normal 6 8 2" xfId="2195"/>
    <cellStyle name="Normal 6 8 3" xfId="2196"/>
    <cellStyle name="Normal 6 8 4" xfId="2197"/>
    <cellStyle name="Normal 6 8 5" xfId="2198"/>
    <cellStyle name="Normal 6 9" xfId="2199"/>
    <cellStyle name="Normal 6 9 2" xfId="2200"/>
    <cellStyle name="Normal 6 9 3" xfId="2201"/>
    <cellStyle name="Normal 6 9 4" xfId="2202"/>
    <cellStyle name="Normal 6 9 5" xfId="2203"/>
    <cellStyle name="Normal 6_@REKAP Aspirasi RAPBA 2011 (09-04-2011) (Aspirasi SEMUA)" xfId="2204"/>
    <cellStyle name="Normal 60" xfId="2205"/>
    <cellStyle name="Normal 61" xfId="2206"/>
    <cellStyle name="Normal 64" xfId="2207"/>
    <cellStyle name="Normal 65" xfId="2208"/>
    <cellStyle name="Normal 69" xfId="2209"/>
    <cellStyle name="Normal 7" xfId="2210"/>
    <cellStyle name="Normal 7 10" xfId="2211"/>
    <cellStyle name="Normal 7 10 2" xfId="2212"/>
    <cellStyle name="Normal 7 10 3" xfId="2213"/>
    <cellStyle name="Normal 7 10 4" xfId="2214"/>
    <cellStyle name="Normal 7 10 5" xfId="2215"/>
    <cellStyle name="Normal 7 11" xfId="2216"/>
    <cellStyle name="Normal 7 11 2" xfId="2217"/>
    <cellStyle name="Normal 7 11 3" xfId="2218"/>
    <cellStyle name="Normal 7 11 4" xfId="2219"/>
    <cellStyle name="Normal 7 11 5" xfId="2220"/>
    <cellStyle name="Normal 7 12" xfId="2221"/>
    <cellStyle name="Normal 7 12 2" xfId="2222"/>
    <cellStyle name="Normal 7 12 3" xfId="2223"/>
    <cellStyle name="Normal 7 12 4" xfId="2224"/>
    <cellStyle name="Normal 7 12 5" xfId="2225"/>
    <cellStyle name="Normal 7 13" xfId="2226"/>
    <cellStyle name="Normal 7 13 2" xfId="2227"/>
    <cellStyle name="Normal 7 13 3" xfId="2228"/>
    <cellStyle name="Normal 7 13 4" xfId="2229"/>
    <cellStyle name="Normal 7 13 5" xfId="2230"/>
    <cellStyle name="Normal 7 14" xfId="2231"/>
    <cellStyle name="Normal 7 14 2" xfId="2232"/>
    <cellStyle name="Normal 7 14 3" xfId="2233"/>
    <cellStyle name="Normal 7 14 4" xfId="2234"/>
    <cellStyle name="Normal 7 14 5" xfId="2235"/>
    <cellStyle name="Normal 7 15" xfId="2236"/>
    <cellStyle name="Normal 7 15 2" xfId="2237"/>
    <cellStyle name="Normal 7 15 3" xfId="2238"/>
    <cellStyle name="Normal 7 15 4" xfId="2239"/>
    <cellStyle name="Normal 7 15 5" xfId="2240"/>
    <cellStyle name="Normal 7 16" xfId="2241"/>
    <cellStyle name="Normal 7 17" xfId="2242"/>
    <cellStyle name="Normal 7 18" xfId="2243"/>
    <cellStyle name="Normal 7 19" xfId="2244"/>
    <cellStyle name="Normal 7 2" xfId="2245"/>
    <cellStyle name="Normal 7 2 13" xfId="2246"/>
    <cellStyle name="Normal 7 2 13 2" xfId="2247"/>
    <cellStyle name="Normal 7 2 2" xfId="2248"/>
    <cellStyle name="Normal 7 2 2 2" xfId="2249"/>
    <cellStyle name="Normal 7 2 3" xfId="2250"/>
    <cellStyle name="Normal 7 2 3 2" xfId="2251"/>
    <cellStyle name="Normal 7 2 3 2 2" xfId="2252"/>
    <cellStyle name="Normal 7 2 4" xfId="2253"/>
    <cellStyle name="Normal 7 2 4 2" xfId="2254"/>
    <cellStyle name="Normal 7 2 5" xfId="2255"/>
    <cellStyle name="Normal 7 2 6" xfId="2256"/>
    <cellStyle name="Normal 7 2 6 2" xfId="2257"/>
    <cellStyle name="Normal 7 2 6 2 2" xfId="2258"/>
    <cellStyle name="Normal 7 2 7" xfId="2259"/>
    <cellStyle name="Normal 7 20" xfId="2260"/>
    <cellStyle name="Normal 7 20 2" xfId="2261"/>
    <cellStyle name="Normal 7 20 2 2" xfId="2262"/>
    <cellStyle name="Normal 7 20 2 2 2" xfId="2263"/>
    <cellStyle name="Normal 7 20 2 2 2 2" xfId="2264"/>
    <cellStyle name="Normal 7 20 2 2 2 3" xfId="2265"/>
    <cellStyle name="Normal 7 20 2 2 2 4" xfId="2266"/>
    <cellStyle name="Normal 7 20 2 2 2 5" xfId="2267"/>
    <cellStyle name="Normal 7 20 2 2 2 5 2" xfId="2268"/>
    <cellStyle name="Normal 7 20 2 3" xfId="2269"/>
    <cellStyle name="Normal 7 20 2 3 2" xfId="2270"/>
    <cellStyle name="Normal 7 20 2 3 3" xfId="2271"/>
    <cellStyle name="Normal 7 20 2 3 4" xfId="2272"/>
    <cellStyle name="Normal 7 20 2 3 5" xfId="2273"/>
    <cellStyle name="Normal 7 20 2 3 5 2" xfId="2274"/>
    <cellStyle name="Normal 7 20 2 4" xfId="2275"/>
    <cellStyle name="Normal 7 3" xfId="2276"/>
    <cellStyle name="Normal 7 3 2" xfId="2277"/>
    <cellStyle name="Normal 7 3 3" xfId="2278"/>
    <cellStyle name="Normal 7 3 4" xfId="2279"/>
    <cellStyle name="Normal 7 3 5" xfId="2280"/>
    <cellStyle name="Normal 7 3 6" xfId="2281"/>
    <cellStyle name="Normal 7 4" xfId="2282"/>
    <cellStyle name="Normal 7 4 2" xfId="2283"/>
    <cellStyle name="Normal 7 4 3" xfId="2284"/>
    <cellStyle name="Normal 7 4 4" xfId="2285"/>
    <cellStyle name="Normal 7 4 5" xfId="2286"/>
    <cellStyle name="Normal 7 4 6" xfId="2287"/>
    <cellStyle name="Normal 7 5" xfId="2288"/>
    <cellStyle name="Normal 7 5 2" xfId="2289"/>
    <cellStyle name="Normal 7 5 2 2" xfId="2290"/>
    <cellStyle name="Normal 7 5 3" xfId="2291"/>
    <cellStyle name="Normal 7 5 4" xfId="2292"/>
    <cellStyle name="Normal 7 5 5" xfId="2293"/>
    <cellStyle name="Normal 7 5 6" xfId="2294"/>
    <cellStyle name="Normal 7 5 6 2" xfId="2295"/>
    <cellStyle name="Normal 7 5 7" xfId="2296"/>
    <cellStyle name="Normal 7 6" xfId="2297"/>
    <cellStyle name="Normal 7 6 2" xfId="2298"/>
    <cellStyle name="Normal 7 6 3" xfId="2299"/>
    <cellStyle name="Normal 7 6 4" xfId="2300"/>
    <cellStyle name="Normal 7 6 5" xfId="2301"/>
    <cellStyle name="Normal 7 6 6" xfId="2302"/>
    <cellStyle name="Normal 7 7" xfId="2303"/>
    <cellStyle name="Normal 7 7 2" xfId="2304"/>
    <cellStyle name="Normal 7 7 3" xfId="2305"/>
    <cellStyle name="Normal 7 7 4" xfId="2306"/>
    <cellStyle name="Normal 7 7 5" xfId="2307"/>
    <cellStyle name="Normal 7 8" xfId="2308"/>
    <cellStyle name="Normal 7 8 2" xfId="2309"/>
    <cellStyle name="Normal 7 8 3" xfId="2310"/>
    <cellStyle name="Normal 7 8 4" xfId="2311"/>
    <cellStyle name="Normal 7 8 5" xfId="2312"/>
    <cellStyle name="Normal 7 9" xfId="2313"/>
    <cellStyle name="Normal 7 9 2" xfId="2314"/>
    <cellStyle name="Normal 7 9 3" xfId="2315"/>
    <cellStyle name="Normal 7 9 4" xfId="2316"/>
    <cellStyle name="Normal 7 9 5" xfId="2317"/>
    <cellStyle name="Normal 7_B.2 BMCK" xfId="2318"/>
    <cellStyle name="Normal 70" xfId="2319"/>
    <cellStyle name="Normal 71" xfId="2320"/>
    <cellStyle name="Normal 73" xfId="2321"/>
    <cellStyle name="Normal 8" xfId="2322"/>
    <cellStyle name="Normal 8 10" xfId="2323"/>
    <cellStyle name="Normal 8 10 2" xfId="2324"/>
    <cellStyle name="Normal 8 10 3" xfId="2325"/>
    <cellStyle name="Normal 8 10 4" xfId="2326"/>
    <cellStyle name="Normal 8 10 5" xfId="2327"/>
    <cellStyle name="Normal 8 11" xfId="2328"/>
    <cellStyle name="Normal 8 11 2" xfId="2329"/>
    <cellStyle name="Normal 8 11 3" xfId="2330"/>
    <cellStyle name="Normal 8 11 4" xfId="2331"/>
    <cellStyle name="Normal 8 11 5" xfId="2332"/>
    <cellStyle name="Normal 8 12" xfId="2333"/>
    <cellStyle name="Normal 8 12 2" xfId="2334"/>
    <cellStyle name="Normal 8 12 3" xfId="2335"/>
    <cellStyle name="Normal 8 12 4" xfId="2336"/>
    <cellStyle name="Normal 8 12 5" xfId="2337"/>
    <cellStyle name="Normal 8 13" xfId="2338"/>
    <cellStyle name="Normal 8 13 2" xfId="2339"/>
    <cellStyle name="Normal 8 13 3" xfId="2340"/>
    <cellStyle name="Normal 8 13 4" xfId="2341"/>
    <cellStyle name="Normal 8 13 5" xfId="2342"/>
    <cellStyle name="Normal 8 14" xfId="2343"/>
    <cellStyle name="Normal 8 14 2" xfId="2344"/>
    <cellStyle name="Normal 8 14 3" xfId="2345"/>
    <cellStyle name="Normal 8 14 4" xfId="2346"/>
    <cellStyle name="Normal 8 14 5" xfId="2347"/>
    <cellStyle name="Normal 8 15" xfId="2348"/>
    <cellStyle name="Normal 8 15 2" xfId="2349"/>
    <cellStyle name="Normal 8 15 3" xfId="2350"/>
    <cellStyle name="Normal 8 15 4" xfId="2351"/>
    <cellStyle name="Normal 8 15 5" xfId="2352"/>
    <cellStyle name="Normal 8 16" xfId="2353"/>
    <cellStyle name="Normal 8 16 2" xfId="2354"/>
    <cellStyle name="Normal 8 16 3" xfId="2355"/>
    <cellStyle name="Normal 8 16 4" xfId="2356"/>
    <cellStyle name="Normal 8 16 5" xfId="2357"/>
    <cellStyle name="Normal 8 16_Aceh Tamiang D.1 +, 2003" xfId="2358"/>
    <cellStyle name="Normal 8 17" xfId="2359"/>
    <cellStyle name="Normal 8 18" xfId="2360"/>
    <cellStyle name="Normal 8 19" xfId="2361"/>
    <cellStyle name="Normal 8 2" xfId="2362"/>
    <cellStyle name="Normal 8 2 2" xfId="2363"/>
    <cellStyle name="Normal 8 2 2 2" xfId="2364"/>
    <cellStyle name="Normal 8 2 2 2 2" xfId="2365"/>
    <cellStyle name="Normal 8 2 2 2_Aceh Tamiang D.1 +, 2003" xfId="2366"/>
    <cellStyle name="Normal 8 2 2 3" xfId="2367"/>
    <cellStyle name="Normal 8 2 2 4" xfId="2368"/>
    <cellStyle name="Normal 8 2 2 5" xfId="2369"/>
    <cellStyle name="Normal 8 2 2 6" xfId="2370"/>
    <cellStyle name="Normal 8 2 2_Aceh Tamiang D.1 +, 2003" xfId="2371"/>
    <cellStyle name="Normal 8 2 3" xfId="2372"/>
    <cellStyle name="Normal 8 2 4" xfId="2373"/>
    <cellStyle name="Normal 8 2 5" xfId="2374"/>
    <cellStyle name="Normal 8 2 6" xfId="2375"/>
    <cellStyle name="Normal 8 2 6 2" xfId="2376"/>
    <cellStyle name="Normal 8 20" xfId="2377"/>
    <cellStyle name="Normal 8 21" xfId="2378"/>
    <cellStyle name="Normal 8 22" xfId="2379"/>
    <cellStyle name="Normal 8 23" xfId="2380"/>
    <cellStyle name="Normal 8 24" xfId="2381"/>
    <cellStyle name="Normal 8 25" xfId="2382"/>
    <cellStyle name="Normal 8 26" xfId="2383"/>
    <cellStyle name="Normal 8 27" xfId="2384"/>
    <cellStyle name="Normal 8 28" xfId="2385"/>
    <cellStyle name="Normal 8 29" xfId="2386"/>
    <cellStyle name="Normal 8 3" xfId="2387"/>
    <cellStyle name="Normal 8 3 2" xfId="2388"/>
    <cellStyle name="Normal 8 3 2 2" xfId="2389"/>
    <cellStyle name="Normal 8 3 2 3" xfId="2390"/>
    <cellStyle name="Normal 8 3 2 3 2" xfId="2391"/>
    <cellStyle name="Normal 8 3 2 3 2 2" xfId="2392"/>
    <cellStyle name="Normal 8 3 2 3 2 3" xfId="2393"/>
    <cellStyle name="Normal 8 3 2 3 2 4" xfId="2394"/>
    <cellStyle name="Normal 8 3 2 3 2_D-1 format pantau fisik 2011" xfId="2395"/>
    <cellStyle name="Normal 8 3 2 3_Aceh Tamiang D.1 +, 2003" xfId="2396"/>
    <cellStyle name="Normal 8 3 2_Aceh Tamiang D.1 +, 2003" xfId="2397"/>
    <cellStyle name="Normal 8 3 3" xfId="2398"/>
    <cellStyle name="Normal 8 3 4" xfId="2399"/>
    <cellStyle name="Normal 8 3 5" xfId="2400"/>
    <cellStyle name="Normal 8 3 6" xfId="2401"/>
    <cellStyle name="Normal 8 3 6 2" xfId="2402"/>
    <cellStyle name="Normal 8 30" xfId="2403"/>
    <cellStyle name="Normal 8 31" xfId="2404"/>
    <cellStyle name="Normal 8 32" xfId="2405"/>
    <cellStyle name="Normal 8 4" xfId="2406"/>
    <cellStyle name="Normal 8 4 2" xfId="2407"/>
    <cellStyle name="Normal 8 4 3" xfId="2408"/>
    <cellStyle name="Normal 8 4 4" xfId="2409"/>
    <cellStyle name="Normal 8 4 5" xfId="2410"/>
    <cellStyle name="Normal 8 5" xfId="2411"/>
    <cellStyle name="Normal 8 5 2" xfId="2412"/>
    <cellStyle name="Normal 8 5 3" xfId="2413"/>
    <cellStyle name="Normal 8 5 4" xfId="2414"/>
    <cellStyle name="Normal 8 5 5" xfId="2415"/>
    <cellStyle name="Normal 8 6" xfId="2416"/>
    <cellStyle name="Normal 8 6 2" xfId="2417"/>
    <cellStyle name="Normal 8 6 3" xfId="2418"/>
    <cellStyle name="Normal 8 6 4" xfId="2419"/>
    <cellStyle name="Normal 8 6 5" xfId="2420"/>
    <cellStyle name="Normal 8 7" xfId="2421"/>
    <cellStyle name="Normal 8 7 2" xfId="2422"/>
    <cellStyle name="Normal 8 7 3" xfId="2423"/>
    <cellStyle name="Normal 8 7 4" xfId="2424"/>
    <cellStyle name="Normal 8 7 5" xfId="2425"/>
    <cellStyle name="Normal 8 8" xfId="2426"/>
    <cellStyle name="Normal 8 8 2" xfId="2427"/>
    <cellStyle name="Normal 8 8 3" xfId="2428"/>
    <cellStyle name="Normal 8 8 4" xfId="2429"/>
    <cellStyle name="Normal 8 8 5" xfId="2430"/>
    <cellStyle name="Normal 8 9" xfId="2431"/>
    <cellStyle name="Normal 8 9 2" xfId="2432"/>
    <cellStyle name="Normal 8 9 3" xfId="2433"/>
    <cellStyle name="Normal 8 9 4" xfId="2434"/>
    <cellStyle name="Normal 8 9 5" xfId="2435"/>
    <cellStyle name="Normal 9" xfId="2436"/>
    <cellStyle name="Normal 9 2" xfId="2437"/>
    <cellStyle name="Normal 9 2 2" xfId="2438"/>
    <cellStyle name="Normal 9 2 2 2" xfId="2439"/>
    <cellStyle name="Normal 9 3" xfId="2440"/>
    <cellStyle name="Normal 9 4" xfId="2441"/>
    <cellStyle name="Normal 9 5" xfId="2442"/>
    <cellStyle name="Normal 9_Aceh Tamiang D.1 +, 2003" xfId="2443"/>
    <cellStyle name="Percent 2" xfId="2444"/>
    <cellStyle name="Percent 2 2" xfId="2445"/>
    <cellStyle name="Percent 2 3" xfId="2446"/>
    <cellStyle name="Percent 3" xfId="2447"/>
    <cellStyle name="Percent 3 2" xfId="2448"/>
    <cellStyle name="Percent 4" xfId="2449"/>
    <cellStyle name="Percent 4 2" xfId="2450"/>
    <cellStyle name="Percent 5" xfId="2451"/>
    <cellStyle name="Percent 5 2" xfId="2452"/>
    <cellStyle name="Percent 5 2 2" xfId="2453"/>
    <cellStyle name="Percent 5 2 3" xfId="2454"/>
    <cellStyle name="Percent 5 2 3 2" xfId="2455"/>
    <cellStyle name="Percent 5 3" xfId="2456"/>
    <cellStyle name="Percent 5 3 2" xfId="2457"/>
    <cellStyle name="Percent 6" xfId="2458"/>
    <cellStyle name="Percent 7" xfId="2459"/>
    <cellStyle name="Percent 8" xfId="2460"/>
    <cellStyle name="t" xfId="2461"/>
    <cellStyle name="todAY" xfId="246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egiatan%20Pengendalian%20&amp;%20Evaluasi%20Pelaksanaan%20Perencanaan%20Pembangunan\2_TEPPA\9_Juli\BAHAN%20TEPPA\Bappeda\Bappeda_teppa_Jul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AppData\Roaming\Microsoft\Excel\03%20APBA%202012\REFERENSI\FORMAT%20SKPD%20LL%20KALTE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egiatan%20Pengendalian%20&amp;%20Evaluasi%20Pelaksanaan%20Perencanaan%20Pembangunan\2_TEPPA\8_Juni\1_FORMAT%20GABUNGAN%20MAR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 Pengadaan"/>
      <sheetName val="LOKASI"/>
      <sheetName val="Nama SKPD"/>
      <sheetName val="COVER LL"/>
      <sheetName val="Bantuan"/>
      <sheetName val="A1"/>
      <sheetName val="A2"/>
      <sheetName val="A3"/>
      <sheetName val="A4"/>
      <sheetName val="C.1... (2)"/>
      <sheetName val="C.1..."/>
      <sheetName val="B"/>
      <sheetName val="B1"/>
      <sheetName val="B2"/>
      <sheetName val="B3"/>
      <sheetName val="B6"/>
      <sheetName val="B8"/>
      <sheetName val="C"/>
      <sheetName val="C.2 ...."/>
      <sheetName val="C.3 ....."/>
      <sheetName val="D"/>
      <sheetName val="DK1"/>
      <sheetName val="DK"/>
      <sheetName val="D1"/>
      <sheetName val="D2"/>
      <sheetName val="Kurva S BTL-BL 2012"/>
      <sheetName val="Kurva S BTL-BL 2013"/>
      <sheetName val="Kurva S BL"/>
      <sheetName val="F"/>
      <sheetName val="F1"/>
      <sheetName val="TEPP"/>
      <sheetName val="Sheet1"/>
    </sheetNames>
    <sheetDataSet>
      <sheetData sheetId="0"/>
      <sheetData sheetId="1"/>
      <sheetData sheetId="2">
        <row r="1">
          <cell r="B1">
            <v>1</v>
          </cell>
        </row>
        <row r="2">
          <cell r="B2" t="str">
            <v>NAMA SKPD SINGKAT</v>
          </cell>
        </row>
        <row r="3">
          <cell r="B3" t="str">
            <v>LAMANDAU</v>
          </cell>
        </row>
        <row r="4">
          <cell r="B4" t="str">
            <v>DINAS PU</v>
          </cell>
        </row>
        <row r="5">
          <cell r="B5" t="str">
            <v>DIKJAR</v>
          </cell>
        </row>
        <row r="6">
          <cell r="B6" t="str">
            <v>DINKES</v>
          </cell>
        </row>
        <row r="7">
          <cell r="B7" t="str">
            <v>DISTANAKAN</v>
          </cell>
        </row>
        <row r="8">
          <cell r="B8" t="str">
            <v>DINSOSNAKERTRANS</v>
          </cell>
        </row>
        <row r="9">
          <cell r="B9" t="str">
            <v>BAPPEDA</v>
          </cell>
        </row>
        <row r="10">
          <cell r="B10" t="str">
            <v>DPPKAD</v>
          </cell>
        </row>
        <row r="11">
          <cell r="B11" t="str">
            <v>DISHUBKOMINFO</v>
          </cell>
        </row>
        <row r="12">
          <cell r="B12" t="str">
            <v>BPPKP</v>
          </cell>
        </row>
        <row r="13">
          <cell r="B13" t="str">
            <v>DISTAMBEN</v>
          </cell>
        </row>
        <row r="14">
          <cell r="B14" t="str">
            <v>DISPERINDAGKOP &amp; UMKM</v>
          </cell>
        </row>
        <row r="15">
          <cell r="B15" t="str">
            <v>DISDUKCAPIL</v>
          </cell>
        </row>
        <row r="16">
          <cell r="B16" t="str">
            <v>BKPP</v>
          </cell>
        </row>
        <row r="17">
          <cell r="B17" t="str">
            <v>DISPORA</v>
          </cell>
        </row>
        <row r="18">
          <cell r="B18" t="str">
            <v>DISPARSENIBUG</v>
          </cell>
        </row>
        <row r="19">
          <cell r="B19" t="str">
            <v>BAKESBANGPOL</v>
          </cell>
        </row>
        <row r="20">
          <cell r="B20" t="str">
            <v>DISHUTBUN</v>
          </cell>
        </row>
        <row r="21">
          <cell r="B21" t="str">
            <v>SETDA</v>
          </cell>
        </row>
        <row r="22">
          <cell r="B22" t="str">
            <v>BPPT &amp; PMD</v>
          </cell>
        </row>
        <row r="23">
          <cell r="B23" t="str">
            <v>KEC. BULIK</v>
          </cell>
        </row>
        <row r="24">
          <cell r="B24" t="str">
            <v>BPMD</v>
          </cell>
        </row>
        <row r="25">
          <cell r="B25" t="str">
            <v>BP3AKB</v>
          </cell>
        </row>
        <row r="26">
          <cell r="B26" t="str">
            <v>BPBD</v>
          </cell>
        </row>
        <row r="27">
          <cell r="B27" t="str">
            <v>SATPOL PP &amp; LINMAS</v>
          </cell>
        </row>
        <row r="28">
          <cell r="B28" t="str">
            <v>KPAD</v>
          </cell>
        </row>
        <row r="29">
          <cell r="B29" t="str">
            <v>KEC. BULIK TIMUR</v>
          </cell>
        </row>
        <row r="30">
          <cell r="B30" t="str">
            <v>KEC. SEMATU JAYA</v>
          </cell>
        </row>
        <row r="31">
          <cell r="B31" t="str">
            <v>KEC. BATANGKAWA</v>
          </cell>
        </row>
        <row r="32">
          <cell r="B32" t="str">
            <v>KEC. DELANG</v>
          </cell>
        </row>
        <row r="33">
          <cell r="B33" t="str">
            <v>KEC. BELANTIKAN RAYA</v>
          </cell>
        </row>
        <row r="34">
          <cell r="B34" t="str">
            <v>KEC. MENTHOBI RAYA</v>
          </cell>
        </row>
        <row r="35">
          <cell r="B35" t="str">
            <v>KEC. LAMANDAU</v>
          </cell>
        </row>
        <row r="36">
          <cell r="B36" t="str">
            <v>SETWAN</v>
          </cell>
        </row>
        <row r="37">
          <cell r="B37" t="str">
            <v>BLH</v>
          </cell>
        </row>
        <row r="38">
          <cell r="B38" t="str">
            <v>INSPEKTORAT</v>
          </cell>
        </row>
        <row r="39">
          <cell r="B39" t="str">
            <v>RSUD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"/>
      <sheetName val="LOKASI"/>
      <sheetName val="Nama SKPA"/>
      <sheetName val="COVER LL"/>
      <sheetName val="A1"/>
      <sheetName val="A2"/>
      <sheetName val="A3"/>
      <sheetName val="A4"/>
      <sheetName val="B"/>
      <sheetName val="B1"/>
      <sheetName val="B3"/>
      <sheetName val="B2"/>
      <sheetName val="B6"/>
      <sheetName val="B8"/>
      <sheetName val="C"/>
      <sheetName val="C.1"/>
      <sheetName val="DK1"/>
      <sheetName val="DK"/>
      <sheetName val="D"/>
      <sheetName val="D1"/>
      <sheetName val="D2"/>
      <sheetName val="Kurva S BTL-BL"/>
      <sheetName val="Kurva S BL"/>
      <sheetName val="TEPP"/>
      <sheetName val="F"/>
      <sheetName val="F1"/>
      <sheetName val="F2"/>
    </sheetNames>
    <sheetDataSet>
      <sheetData sheetId="0"/>
      <sheetData sheetId="1" refreshError="1"/>
      <sheetData sheetId="2">
        <row r="1">
          <cell r="B1">
            <v>1</v>
          </cell>
        </row>
        <row r="2">
          <cell r="B2" t="str">
            <v>NAMA SKPD SINGKAT</v>
          </cell>
        </row>
        <row r="3">
          <cell r="B3" t="str">
            <v>PROV</v>
          </cell>
        </row>
        <row r="4">
          <cell r="B4" t="str">
            <v>ARPUSDOK</v>
          </cell>
        </row>
        <row r="5">
          <cell r="B5" t="str">
            <v>BAPPEDA</v>
          </cell>
        </row>
        <row r="6">
          <cell r="B6" t="str">
            <v>BKDPP</v>
          </cell>
        </row>
        <row r="7">
          <cell r="B7" t="str">
            <v>BKP</v>
          </cell>
        </row>
        <row r="8">
          <cell r="B8" t="str">
            <v>BLH</v>
          </cell>
        </row>
        <row r="9">
          <cell r="B9" t="str">
            <v>BNP</v>
          </cell>
        </row>
        <row r="10">
          <cell r="B10" t="str">
            <v>BPBD</v>
          </cell>
        </row>
        <row r="11">
          <cell r="B11" t="str">
            <v>BPMD</v>
          </cell>
        </row>
        <row r="12">
          <cell r="B12" t="str">
            <v>BPMDES</v>
          </cell>
        </row>
        <row r="13">
          <cell r="B13" t="str">
            <v>BPPAKB</v>
          </cell>
        </row>
        <row r="14">
          <cell r="B14" t="str">
            <v>Dinkes</v>
          </cell>
        </row>
        <row r="15">
          <cell r="B15" t="str">
            <v>DINSOS</v>
          </cell>
        </row>
        <row r="16">
          <cell r="B16" t="str">
            <v>DISBUDPAR</v>
          </cell>
        </row>
        <row r="17">
          <cell r="B17" t="str">
            <v>DISBUN</v>
          </cell>
        </row>
        <row r="18">
          <cell r="B18" t="str">
            <v>Disdik</v>
          </cell>
        </row>
        <row r="19">
          <cell r="B19" t="str">
            <v>DISHUT</v>
          </cell>
        </row>
        <row r="20">
          <cell r="B20" t="str">
            <v>DISPENDA</v>
          </cell>
        </row>
        <row r="21">
          <cell r="B21" t="str">
            <v>DISPERINDAG</v>
          </cell>
        </row>
        <row r="22">
          <cell r="B22" t="str">
            <v>DISPORA</v>
          </cell>
        </row>
        <row r="23">
          <cell r="B23" t="str">
            <v>DISTAMBEN</v>
          </cell>
        </row>
        <row r="24">
          <cell r="B24" t="str">
            <v>DISTANAK</v>
          </cell>
        </row>
        <row r="25">
          <cell r="B25" t="str">
            <v>DKP</v>
          </cell>
        </row>
        <row r="26">
          <cell r="B26" t="str">
            <v>DPRD</v>
          </cell>
        </row>
        <row r="27">
          <cell r="B27" t="str">
            <v>HUBKOMINFO</v>
          </cell>
        </row>
        <row r="28">
          <cell r="B28" t="str">
            <v>INSPEKTORAT</v>
          </cell>
        </row>
        <row r="29">
          <cell r="B29" t="str">
            <v>KDH</v>
          </cell>
        </row>
        <row r="30">
          <cell r="B30" t="str">
            <v>KESBANGPOLINMAS</v>
          </cell>
        </row>
        <row r="31">
          <cell r="B31" t="str">
            <v>KOPUKM</v>
          </cell>
        </row>
        <row r="32">
          <cell r="B32" t="str">
            <v>KORPRI</v>
          </cell>
        </row>
        <row r="33">
          <cell r="B33" t="str">
            <v>KPID</v>
          </cell>
        </row>
        <row r="34">
          <cell r="B34" t="str">
            <v>NAKERTRANS</v>
          </cell>
        </row>
        <row r="35">
          <cell r="B35" t="str">
            <v>PHB JAKARTA</v>
          </cell>
        </row>
        <row r="36">
          <cell r="B36" t="str">
            <v>PU</v>
          </cell>
        </row>
        <row r="37">
          <cell r="B37" t="str">
            <v>RSUD</v>
          </cell>
        </row>
        <row r="38">
          <cell r="B38" t="str">
            <v>SATPOL PP</v>
          </cell>
        </row>
        <row r="39">
          <cell r="B39" t="str">
            <v>SETWAN</v>
          </cell>
        </row>
        <row r="40">
          <cell r="B40" t="str">
            <v>SETDA</v>
          </cell>
        </row>
        <row r="41">
          <cell r="B41" t="str">
            <v>ADPEMB</v>
          </cell>
        </row>
        <row r="42">
          <cell r="B42" t="str">
            <v>ISRA</v>
          </cell>
        </row>
        <row r="43">
          <cell r="B43" t="str">
            <v>ADUM</v>
          </cell>
        </row>
        <row r="44">
          <cell r="B44" t="str">
            <v>ASET</v>
          </cell>
        </row>
        <row r="45">
          <cell r="B45" t="str">
            <v>BP2SDA</v>
          </cell>
        </row>
        <row r="46">
          <cell r="B46" t="str">
            <v>HUKUM</v>
          </cell>
        </row>
        <row r="47">
          <cell r="B47" t="str">
            <v>HUMPRO</v>
          </cell>
        </row>
        <row r="48">
          <cell r="B48" t="str">
            <v>KEUANGAN</v>
          </cell>
        </row>
        <row r="49">
          <cell r="B49" t="str">
            <v>ORGAN</v>
          </cell>
        </row>
        <row r="50">
          <cell r="B50" t="str">
            <v>UMUM</v>
          </cell>
        </row>
        <row r="52">
          <cell r="B52" t="str">
            <v>TAMBEN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 Pengadaan"/>
      <sheetName val="LOKASI"/>
      <sheetName val="Nama SKPD"/>
      <sheetName val="COVER LL"/>
      <sheetName val="Bantuan"/>
      <sheetName val="A1"/>
      <sheetName val="A2"/>
      <sheetName val="A3"/>
      <sheetName val="A4"/>
      <sheetName val="B"/>
      <sheetName val="B1"/>
      <sheetName val="B2"/>
      <sheetName val="B3"/>
      <sheetName val="B6"/>
      <sheetName val="B8"/>
      <sheetName val="C"/>
      <sheetName val="C.1..."/>
      <sheetName val="C.2 ...."/>
      <sheetName val="C.3 ....."/>
      <sheetName val="D"/>
      <sheetName val="DK1"/>
      <sheetName val="DK"/>
      <sheetName val="D1"/>
      <sheetName val="D2"/>
      <sheetName val="Kurva S BTL-BL 2012"/>
      <sheetName val="Kurva S BTL-BL 2013"/>
      <sheetName val="Kurva S BL"/>
      <sheetName val="F"/>
      <sheetName val="F1"/>
      <sheetName val="TEPP"/>
    </sheetNames>
    <sheetDataSet>
      <sheetData sheetId="0"/>
      <sheetData sheetId="1"/>
      <sheetData sheetId="2">
        <row r="1">
          <cell r="B1">
            <v>1</v>
          </cell>
        </row>
        <row r="2">
          <cell r="B2" t="str">
            <v>NAMA SKPD SINGKAT</v>
          </cell>
        </row>
        <row r="3">
          <cell r="B3" t="str">
            <v>LAMANDAU</v>
          </cell>
        </row>
        <row r="4">
          <cell r="B4" t="str">
            <v>LAMANDAU</v>
          </cell>
        </row>
        <row r="5">
          <cell r="B5" t="str">
            <v>DIKJAR</v>
          </cell>
        </row>
        <row r="6">
          <cell r="B6" t="str">
            <v>DINKES</v>
          </cell>
        </row>
        <row r="7">
          <cell r="B7" t="str">
            <v>RSUD</v>
          </cell>
        </row>
        <row r="8">
          <cell r="B8" t="str">
            <v>DPU</v>
          </cell>
        </row>
        <row r="9">
          <cell r="B9" t="str">
            <v>BAPPEDA</v>
          </cell>
        </row>
        <row r="10">
          <cell r="B10" t="str">
            <v>DISHUBKOMINFO</v>
          </cell>
        </row>
        <row r="11">
          <cell r="B11" t="str">
            <v>BLH</v>
          </cell>
        </row>
        <row r="12">
          <cell r="B12" t="str">
            <v>DISDUKCAPIL</v>
          </cell>
        </row>
        <row r="13">
          <cell r="B13" t="str">
            <v>BP3AKB</v>
          </cell>
        </row>
        <row r="14">
          <cell r="B14" t="str">
            <v>DISOSNAKERTRANS</v>
          </cell>
        </row>
        <row r="15">
          <cell r="B15" t="str">
            <v>DISPERINDAGKOP &amp; UMKM</v>
          </cell>
        </row>
        <row r="16">
          <cell r="B16" t="str">
            <v>DISPARSENIBUD</v>
          </cell>
        </row>
        <row r="17">
          <cell r="B17" t="str">
            <v>DISPORA</v>
          </cell>
        </row>
        <row r="18">
          <cell r="B18" t="str">
            <v>BAKESBANGPOL</v>
          </cell>
        </row>
        <row r="19">
          <cell r="B19" t="str">
            <v>BPBD</v>
          </cell>
        </row>
        <row r="20">
          <cell r="B20" t="str">
            <v>SATPOL PP &amp; LINMAS</v>
          </cell>
        </row>
        <row r="21">
          <cell r="B21" t="str">
            <v>Setda</v>
          </cell>
        </row>
        <row r="22">
          <cell r="B22" t="str">
            <v>Setwan</v>
          </cell>
        </row>
        <row r="23">
          <cell r="B23" t="str">
            <v>Inspektorat</v>
          </cell>
        </row>
        <row r="24">
          <cell r="B24" t="str">
            <v>DPPKAD</v>
          </cell>
        </row>
        <row r="25">
          <cell r="B25" t="str">
            <v>BPPT &amp; PMD</v>
          </cell>
        </row>
        <row r="26">
          <cell r="B26" t="str">
            <v>BKPP</v>
          </cell>
        </row>
        <row r="27">
          <cell r="B27" t="str">
            <v>Kec. Bulik Timur</v>
          </cell>
        </row>
        <row r="28">
          <cell r="B28" t="str">
            <v>Kec. Bulik</v>
          </cell>
        </row>
        <row r="29">
          <cell r="B29" t="str">
            <v xml:space="preserve">Kec. Lamandau </v>
          </cell>
        </row>
        <row r="30">
          <cell r="B30" t="str">
            <v>Kec. Delang</v>
          </cell>
        </row>
        <row r="31">
          <cell r="B31" t="str">
            <v>Kec. Sematu Jaya</v>
          </cell>
        </row>
        <row r="32">
          <cell r="B32" t="str">
            <v xml:space="preserve">Kec. Menthobi Raya </v>
          </cell>
        </row>
        <row r="33">
          <cell r="B33" t="str">
            <v>Kec. Belantikan Raya</v>
          </cell>
        </row>
        <row r="34">
          <cell r="B34" t="str">
            <v xml:space="preserve">Kec. Batang Kawa </v>
          </cell>
        </row>
        <row r="35">
          <cell r="B35" t="str">
            <v>BPMDes</v>
          </cell>
        </row>
        <row r="36">
          <cell r="B36" t="str">
            <v>PERPUSTAKAAN &amp; ARSIP DAERAH</v>
          </cell>
        </row>
        <row r="37">
          <cell r="B37" t="str">
            <v>DISTANAKAN</v>
          </cell>
        </row>
        <row r="38">
          <cell r="B38" t="str">
            <v>BP2KP</v>
          </cell>
        </row>
        <row r="39">
          <cell r="B39" t="str">
            <v>DISHUTBUN</v>
          </cell>
        </row>
        <row r="40">
          <cell r="B40" t="str">
            <v>DISTAMBEN</v>
          </cell>
        </row>
        <row r="41">
          <cell r="B41" t="str">
            <v>KAB. LAMANDAU</v>
          </cell>
        </row>
      </sheetData>
      <sheetData sheetId="3"/>
      <sheetData sheetId="4"/>
      <sheetData sheetId="5">
        <row r="1">
          <cell r="E1" t="str">
            <v>E</v>
          </cell>
        </row>
      </sheetData>
      <sheetData sheetId="6"/>
      <sheetData sheetId="7">
        <row r="9">
          <cell r="L9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2">
          <cell r="C22" t="str">
            <v>Real 28 Feb</v>
          </cell>
        </row>
      </sheetData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sirup.lkpp.go.id/sirup/rup/detailPaketPenyedia/5558557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2:W34"/>
  <sheetViews>
    <sheetView showGridLines="0" topLeftCell="A2" zoomScale="110" zoomScaleNormal="110" workbookViewId="0">
      <pane xSplit="3" ySplit="3" topLeftCell="D20" activePane="bottomRight" state="frozen"/>
      <selection activeCell="A2" sqref="A2"/>
      <selection pane="topRight" activeCell="D2" sqref="D2"/>
      <selection pane="bottomLeft" activeCell="A5" sqref="A5"/>
      <selection pane="bottomRight" activeCell="G14" sqref="G14"/>
    </sheetView>
  </sheetViews>
  <sheetFormatPr defaultColWidth="9.109375" defaultRowHeight="14.4"/>
  <cols>
    <col min="1" max="1" width="1.88671875" style="45" customWidth="1"/>
    <col min="2" max="2" width="4.5546875" style="45" customWidth="1"/>
    <col min="3" max="3" width="39.88671875" style="45" customWidth="1"/>
    <col min="4" max="4" width="2.5546875" style="45" customWidth="1"/>
    <col min="5" max="5" width="23.88671875" style="45" customWidth="1"/>
    <col min="6" max="6" width="10" style="45" customWidth="1"/>
    <col min="7" max="7" width="56.44140625" style="45" customWidth="1"/>
    <col min="8" max="8" width="9" style="45" customWidth="1"/>
    <col min="9" max="9" width="0" style="45" hidden="1" customWidth="1"/>
    <col min="10" max="10" width="5.33203125" style="46" hidden="1" customWidth="1"/>
    <col min="11" max="11" width="6.109375" style="46" hidden="1" customWidth="1"/>
    <col min="12" max="12" width="20.109375" style="46" hidden="1" customWidth="1"/>
    <col min="13" max="13" width="7.109375" style="45" hidden="1" customWidth="1"/>
    <col min="14" max="14" width="9.88671875" style="45" hidden="1" customWidth="1"/>
    <col min="15" max="15" width="15.88671875" style="45" hidden="1" customWidth="1"/>
    <col min="16" max="16" width="13.88671875" style="45" hidden="1" customWidth="1"/>
    <col min="17" max="17" width="40.109375" style="45" hidden="1" customWidth="1"/>
    <col min="18" max="18" width="0" style="45" hidden="1" customWidth="1"/>
    <col min="19" max="20" width="9.109375" style="45"/>
    <col min="21" max="21" width="14.6640625" style="45" bestFit="1" customWidth="1"/>
    <col min="22" max="22" width="14.6640625" style="45" customWidth="1"/>
    <col min="23" max="16384" width="9.109375" style="45"/>
  </cols>
  <sheetData>
    <row r="2" spans="2:23" ht="24" customHeight="1" thickBot="1">
      <c r="B2" s="235" t="s">
        <v>304</v>
      </c>
      <c r="C2" s="236"/>
      <c r="D2" s="236"/>
      <c r="E2" s="236"/>
      <c r="F2" s="236"/>
      <c r="G2" s="236"/>
      <c r="H2" s="236"/>
      <c r="K2" s="47" t="s">
        <v>185</v>
      </c>
    </row>
    <row r="3" spans="2:23" ht="21.75" customHeight="1" thickBot="1">
      <c r="B3" s="237" t="s">
        <v>186</v>
      </c>
      <c r="C3" s="239" t="s">
        <v>187</v>
      </c>
      <c r="D3" s="241" t="s">
        <v>188</v>
      </c>
      <c r="E3" s="242"/>
      <c r="F3" s="243"/>
      <c r="G3" s="239" t="s">
        <v>189</v>
      </c>
      <c r="H3" s="244" t="s">
        <v>190</v>
      </c>
    </row>
    <row r="4" spans="2:23" ht="21.75" customHeight="1" thickBot="1">
      <c r="B4" s="238"/>
      <c r="C4" s="240"/>
      <c r="D4" s="241" t="s">
        <v>191</v>
      </c>
      <c r="E4" s="243"/>
      <c r="F4" s="48" t="s">
        <v>192</v>
      </c>
      <c r="G4" s="240"/>
      <c r="H4" s="245"/>
      <c r="J4" s="246" t="s">
        <v>193</v>
      </c>
      <c r="K4" s="247"/>
      <c r="L4" s="247"/>
      <c r="M4" s="247"/>
      <c r="N4" s="247"/>
      <c r="O4" s="247"/>
      <c r="P4" s="247"/>
      <c r="Q4" s="248"/>
    </row>
    <row r="5" spans="2:23" ht="40.200000000000003" thickBot="1">
      <c r="B5" s="49"/>
      <c r="C5" s="50" t="s">
        <v>194</v>
      </c>
      <c r="D5" s="51"/>
      <c r="E5" s="52"/>
      <c r="F5" s="53"/>
      <c r="G5" s="51"/>
      <c r="H5" s="54"/>
      <c r="J5" s="55" t="s">
        <v>195</v>
      </c>
      <c r="K5" s="55" t="s">
        <v>196</v>
      </c>
      <c r="L5" s="56" t="s">
        <v>197</v>
      </c>
      <c r="M5" s="57" t="s">
        <v>198</v>
      </c>
      <c r="N5" s="249" t="s">
        <v>199</v>
      </c>
      <c r="O5" s="250"/>
      <c r="P5" s="58" t="s">
        <v>200</v>
      </c>
      <c r="Q5" s="58" t="s">
        <v>201</v>
      </c>
    </row>
    <row r="6" spans="2:23" ht="16.5" customHeight="1">
      <c r="B6" s="59">
        <v>1</v>
      </c>
      <c r="C6" s="60" t="s">
        <v>202</v>
      </c>
      <c r="D6" s="61" t="s">
        <v>203</v>
      </c>
      <c r="E6" s="62" t="s">
        <v>204</v>
      </c>
      <c r="F6" s="63" t="s">
        <v>23</v>
      </c>
      <c r="G6" s="64" t="s">
        <v>205</v>
      </c>
      <c r="H6" s="65">
        <v>36</v>
      </c>
      <c r="J6" s="66">
        <v>1</v>
      </c>
      <c r="K6" s="66">
        <v>2</v>
      </c>
      <c r="L6" s="66"/>
      <c r="M6" s="67">
        <v>3</v>
      </c>
      <c r="N6" s="251">
        <v>4</v>
      </c>
      <c r="O6" s="252"/>
      <c r="P6" s="67">
        <v>5</v>
      </c>
      <c r="Q6" s="67">
        <v>6</v>
      </c>
      <c r="T6" s="68"/>
    </row>
    <row r="7" spans="2:23" ht="16.5" customHeight="1">
      <c r="B7" s="69"/>
      <c r="C7" s="253" t="s">
        <v>206</v>
      </c>
      <c r="D7" s="70" t="s">
        <v>207</v>
      </c>
      <c r="E7" s="71" t="s">
        <v>208</v>
      </c>
      <c r="F7" s="72" t="s">
        <v>22</v>
      </c>
      <c r="G7" s="73" t="s">
        <v>209</v>
      </c>
      <c r="H7" s="74" t="s">
        <v>210</v>
      </c>
      <c r="I7" s="45">
        <v>1</v>
      </c>
      <c r="J7" s="75" t="s">
        <v>13</v>
      </c>
      <c r="K7" s="75" t="s">
        <v>23</v>
      </c>
      <c r="L7" s="76" t="s">
        <v>211</v>
      </c>
      <c r="M7" s="75" t="s">
        <v>212</v>
      </c>
      <c r="N7" s="75" t="s">
        <v>213</v>
      </c>
      <c r="O7" s="75" t="s">
        <v>214</v>
      </c>
      <c r="P7" s="77" t="s">
        <v>215</v>
      </c>
      <c r="Q7" s="77" t="s">
        <v>216</v>
      </c>
      <c r="R7" s="45" t="s">
        <v>217</v>
      </c>
      <c r="T7" s="68"/>
      <c r="U7" s="78"/>
      <c r="V7" s="78"/>
      <c r="W7" s="68"/>
    </row>
    <row r="8" spans="2:23" ht="16.5" customHeight="1">
      <c r="B8" s="69"/>
      <c r="C8" s="253"/>
      <c r="D8" s="70" t="s">
        <v>218</v>
      </c>
      <c r="E8" s="71" t="s">
        <v>219</v>
      </c>
      <c r="F8" s="72" t="s">
        <v>24</v>
      </c>
      <c r="G8" s="73" t="s">
        <v>220</v>
      </c>
      <c r="H8" s="74" t="s">
        <v>221</v>
      </c>
      <c r="J8" s="75" t="s">
        <v>13</v>
      </c>
      <c r="K8" s="75" t="s">
        <v>24</v>
      </c>
      <c r="L8" s="76" t="s">
        <v>222</v>
      </c>
      <c r="M8" s="75" t="s">
        <v>223</v>
      </c>
      <c r="N8" s="75" t="s">
        <v>224</v>
      </c>
      <c r="O8" s="75" t="s">
        <v>225</v>
      </c>
      <c r="P8" s="77" t="s">
        <v>226</v>
      </c>
      <c r="Q8" s="77" t="s">
        <v>227</v>
      </c>
      <c r="T8" s="68"/>
      <c r="U8" s="78"/>
      <c r="V8" s="78"/>
    </row>
    <row r="9" spans="2:23" ht="16.5" customHeight="1">
      <c r="B9" s="69"/>
      <c r="C9" s="253"/>
      <c r="D9" s="70" t="s">
        <v>228</v>
      </c>
      <c r="E9" s="71" t="s">
        <v>229</v>
      </c>
      <c r="F9" s="72" t="s">
        <v>10</v>
      </c>
      <c r="G9" s="79" t="s">
        <v>230</v>
      </c>
      <c r="H9" s="74" t="s">
        <v>231</v>
      </c>
      <c r="J9" s="75" t="s">
        <v>13</v>
      </c>
      <c r="K9" s="75" t="s">
        <v>232</v>
      </c>
      <c r="L9" s="75" t="s">
        <v>233</v>
      </c>
      <c r="M9" s="75"/>
      <c r="N9" s="75" t="s">
        <v>234</v>
      </c>
      <c r="O9" s="75" t="s">
        <v>235</v>
      </c>
      <c r="P9" s="77" t="s">
        <v>236</v>
      </c>
      <c r="Q9" s="77" t="s">
        <v>237</v>
      </c>
      <c r="T9" s="68"/>
      <c r="U9" s="78"/>
      <c r="V9" s="78"/>
    </row>
    <row r="10" spans="2:23" ht="16.5" customHeight="1">
      <c r="B10" s="69"/>
      <c r="C10" s="253"/>
      <c r="D10" s="70" t="s">
        <v>238</v>
      </c>
      <c r="E10" s="71" t="s">
        <v>239</v>
      </c>
      <c r="F10" s="72" t="s">
        <v>9</v>
      </c>
      <c r="G10" s="73" t="s">
        <v>240</v>
      </c>
      <c r="H10" s="74">
        <v>39</v>
      </c>
      <c r="J10" s="75" t="s">
        <v>13</v>
      </c>
      <c r="K10" s="75" t="s">
        <v>9</v>
      </c>
      <c r="L10" s="76" t="s">
        <v>241</v>
      </c>
      <c r="M10" s="75"/>
      <c r="N10" s="75" t="s">
        <v>242</v>
      </c>
      <c r="O10" s="75" t="s">
        <v>243</v>
      </c>
      <c r="P10" s="80"/>
      <c r="Q10" s="77" t="s">
        <v>244</v>
      </c>
      <c r="T10" s="68"/>
      <c r="U10" s="78"/>
      <c r="V10" s="78"/>
      <c r="W10" s="68"/>
    </row>
    <row r="11" spans="2:23" ht="16.5" customHeight="1" thickBot="1">
      <c r="B11" s="69"/>
      <c r="C11" s="254"/>
      <c r="D11" s="81" t="s">
        <v>245</v>
      </c>
      <c r="E11" s="82" t="s">
        <v>246</v>
      </c>
      <c r="F11" s="83" t="s">
        <v>247</v>
      </c>
      <c r="G11" s="84" t="s">
        <v>248</v>
      </c>
      <c r="H11" s="85">
        <v>40</v>
      </c>
      <c r="J11" s="75" t="s">
        <v>13</v>
      </c>
      <c r="K11" s="75" t="s">
        <v>247</v>
      </c>
      <c r="L11" s="76" t="s">
        <v>249</v>
      </c>
      <c r="M11" s="75"/>
      <c r="N11" s="75" t="s">
        <v>250</v>
      </c>
      <c r="O11" s="75" t="s">
        <v>251</v>
      </c>
      <c r="P11" s="80"/>
      <c r="Q11" s="77" t="s">
        <v>252</v>
      </c>
      <c r="T11" s="68"/>
      <c r="U11" s="78"/>
      <c r="V11" s="78"/>
    </row>
    <row r="12" spans="2:23" ht="16.5" customHeight="1">
      <c r="B12" s="86">
        <v>2</v>
      </c>
      <c r="C12" s="87" t="s">
        <v>253</v>
      </c>
      <c r="D12" s="88" t="s">
        <v>203</v>
      </c>
      <c r="E12" s="89" t="s">
        <v>204</v>
      </c>
      <c r="F12" s="90" t="s">
        <v>23</v>
      </c>
      <c r="G12" s="91" t="s">
        <v>205</v>
      </c>
      <c r="H12" s="92" t="s">
        <v>254</v>
      </c>
      <c r="I12" s="45">
        <v>1</v>
      </c>
      <c r="J12" s="75" t="s">
        <v>14</v>
      </c>
      <c r="K12" s="75" t="s">
        <v>23</v>
      </c>
      <c r="L12" s="76" t="s">
        <v>211</v>
      </c>
      <c r="M12" s="75"/>
      <c r="N12" s="75" t="s">
        <v>255</v>
      </c>
      <c r="O12" s="75" t="s">
        <v>256</v>
      </c>
      <c r="P12" s="80"/>
      <c r="Q12" s="77" t="s">
        <v>257</v>
      </c>
      <c r="T12" s="68"/>
      <c r="U12" s="78"/>
      <c r="V12" s="78"/>
    </row>
    <row r="13" spans="2:23" ht="16.5" customHeight="1">
      <c r="B13" s="69"/>
      <c r="C13" s="253" t="s">
        <v>258</v>
      </c>
      <c r="D13" s="70" t="s">
        <v>207</v>
      </c>
      <c r="E13" s="71" t="s">
        <v>208</v>
      </c>
      <c r="F13" s="72" t="s">
        <v>22</v>
      </c>
      <c r="G13" s="73" t="s">
        <v>259</v>
      </c>
      <c r="H13" s="74" t="s">
        <v>260</v>
      </c>
      <c r="J13" s="75" t="s">
        <v>14</v>
      </c>
      <c r="K13" s="75" t="s">
        <v>22</v>
      </c>
      <c r="L13" s="76" t="s">
        <v>211</v>
      </c>
      <c r="M13" s="75"/>
      <c r="N13" s="75" t="s">
        <v>261</v>
      </c>
      <c r="O13" s="75" t="s">
        <v>262</v>
      </c>
      <c r="P13" s="80"/>
      <c r="Q13" s="77" t="s">
        <v>263</v>
      </c>
      <c r="T13" s="68"/>
      <c r="U13" s="78"/>
      <c r="V13" s="78"/>
    </row>
    <row r="14" spans="2:23" ht="16.5" customHeight="1">
      <c r="B14" s="69"/>
      <c r="C14" s="253"/>
      <c r="D14" s="70" t="s">
        <v>218</v>
      </c>
      <c r="E14" s="71" t="s">
        <v>264</v>
      </c>
      <c r="F14" s="72" t="s">
        <v>20</v>
      </c>
      <c r="G14" s="73" t="s">
        <v>265</v>
      </c>
      <c r="H14" s="74" t="s">
        <v>266</v>
      </c>
      <c r="I14" s="45">
        <v>2</v>
      </c>
      <c r="J14" s="75" t="s">
        <v>14</v>
      </c>
      <c r="K14" s="75" t="s">
        <v>20</v>
      </c>
      <c r="L14" s="76" t="s">
        <v>222</v>
      </c>
      <c r="M14" s="80"/>
      <c r="N14" s="80"/>
      <c r="O14" s="80"/>
      <c r="P14" s="80"/>
      <c r="Q14" s="80"/>
      <c r="T14" s="68"/>
      <c r="U14" s="78"/>
      <c r="V14" s="78"/>
      <c r="W14" s="68"/>
    </row>
    <row r="15" spans="2:23" ht="16.5" customHeight="1">
      <c r="B15" s="69"/>
      <c r="C15" s="253"/>
      <c r="D15" s="70" t="s">
        <v>228</v>
      </c>
      <c r="E15" s="71" t="s">
        <v>229</v>
      </c>
      <c r="F15" s="72" t="s">
        <v>10</v>
      </c>
      <c r="G15" s="79" t="s">
        <v>267</v>
      </c>
      <c r="H15" s="74">
        <v>38</v>
      </c>
      <c r="J15" s="75" t="s">
        <v>14</v>
      </c>
      <c r="K15" s="75" t="s">
        <v>232</v>
      </c>
      <c r="L15" s="75" t="s">
        <v>233</v>
      </c>
      <c r="M15" s="80"/>
      <c r="N15" s="80"/>
      <c r="O15" s="80"/>
      <c r="P15" s="80"/>
      <c r="Q15" s="80"/>
      <c r="T15" s="68"/>
      <c r="U15" s="78"/>
      <c r="V15" s="78"/>
    </row>
    <row r="16" spans="2:23" ht="26.25" customHeight="1" thickBot="1">
      <c r="B16" s="93"/>
      <c r="C16" s="254"/>
      <c r="D16" s="94" t="s">
        <v>238</v>
      </c>
      <c r="E16" s="95" t="s">
        <v>239</v>
      </c>
      <c r="F16" s="96" t="s">
        <v>9</v>
      </c>
      <c r="G16" s="97" t="s">
        <v>240</v>
      </c>
      <c r="H16" s="98">
        <v>39</v>
      </c>
      <c r="J16" s="75" t="s">
        <v>14</v>
      </c>
      <c r="K16" s="75" t="s">
        <v>9</v>
      </c>
      <c r="L16" s="76" t="s">
        <v>241</v>
      </c>
      <c r="M16" s="80"/>
      <c r="N16" s="80"/>
      <c r="O16" s="80"/>
      <c r="P16" s="80"/>
      <c r="Q16" s="80"/>
      <c r="T16" s="68"/>
      <c r="U16" s="78"/>
      <c r="V16" s="78"/>
    </row>
    <row r="17" spans="2:23" ht="16.5" customHeight="1">
      <c r="B17" s="59">
        <v>3</v>
      </c>
      <c r="C17" s="60" t="s">
        <v>268</v>
      </c>
      <c r="D17" s="61" t="s">
        <v>203</v>
      </c>
      <c r="E17" s="62" t="s">
        <v>269</v>
      </c>
      <c r="F17" s="63"/>
      <c r="G17" s="99"/>
      <c r="H17" s="65" t="s">
        <v>270</v>
      </c>
      <c r="J17" s="75"/>
      <c r="K17" s="75"/>
      <c r="L17" s="75"/>
      <c r="M17" s="80"/>
      <c r="N17" s="80"/>
      <c r="O17" s="80"/>
      <c r="P17" s="80"/>
      <c r="Q17" s="80"/>
      <c r="T17" s="68"/>
      <c r="U17" s="78"/>
      <c r="V17" s="78"/>
    </row>
    <row r="18" spans="2:23" ht="16.5" customHeight="1">
      <c r="B18" s="69"/>
      <c r="C18" s="233" t="s">
        <v>271</v>
      </c>
      <c r="D18" s="70"/>
      <c r="E18" s="71" t="s">
        <v>272</v>
      </c>
      <c r="F18" s="72" t="s">
        <v>21</v>
      </c>
      <c r="G18" s="73" t="s">
        <v>273</v>
      </c>
      <c r="H18" s="74">
        <v>42</v>
      </c>
      <c r="J18" s="75" t="s">
        <v>15</v>
      </c>
      <c r="K18" s="75" t="s">
        <v>21</v>
      </c>
      <c r="L18" s="76" t="s">
        <v>211</v>
      </c>
      <c r="M18" s="80"/>
      <c r="N18" s="80"/>
      <c r="O18" s="80"/>
      <c r="P18" s="80"/>
      <c r="Q18" s="80"/>
      <c r="T18" s="68"/>
      <c r="U18" s="78"/>
      <c r="V18" s="78"/>
    </row>
    <row r="19" spans="2:23" ht="16.5" customHeight="1">
      <c r="B19" s="69"/>
      <c r="C19" s="233"/>
      <c r="D19" s="70"/>
      <c r="E19" s="71" t="s">
        <v>274</v>
      </c>
      <c r="F19" s="72" t="s">
        <v>25</v>
      </c>
      <c r="G19" s="73" t="s">
        <v>275</v>
      </c>
      <c r="H19" s="74" t="s">
        <v>276</v>
      </c>
      <c r="J19" s="75" t="s">
        <v>15</v>
      </c>
      <c r="K19" s="75" t="s">
        <v>25</v>
      </c>
      <c r="L19" s="76"/>
      <c r="M19" s="80"/>
      <c r="N19" s="80"/>
      <c r="O19" s="80"/>
      <c r="P19" s="80"/>
      <c r="Q19" s="80"/>
      <c r="T19" s="68"/>
      <c r="U19" s="78"/>
      <c r="V19" s="78"/>
      <c r="W19" s="68"/>
    </row>
    <row r="20" spans="2:23" ht="16.5" customHeight="1">
      <c r="B20" s="69"/>
      <c r="C20" s="233"/>
      <c r="D20" s="70" t="s">
        <v>207</v>
      </c>
      <c r="E20" s="71" t="s">
        <v>229</v>
      </c>
      <c r="F20" s="72" t="s">
        <v>10</v>
      </c>
      <c r="G20" s="79" t="s">
        <v>277</v>
      </c>
      <c r="H20" s="74">
        <v>44</v>
      </c>
      <c r="J20" s="75" t="s">
        <v>15</v>
      </c>
      <c r="K20" s="75" t="s">
        <v>232</v>
      </c>
      <c r="L20" s="75" t="s">
        <v>233</v>
      </c>
      <c r="M20" s="80"/>
      <c r="N20" s="80"/>
      <c r="O20" s="80"/>
      <c r="P20" s="80"/>
      <c r="Q20" s="80"/>
      <c r="T20" s="68"/>
      <c r="U20" s="78"/>
      <c r="V20" s="78"/>
    </row>
    <row r="21" spans="2:23" ht="16.5" customHeight="1">
      <c r="B21" s="69"/>
      <c r="C21" s="233"/>
      <c r="D21" s="70" t="s">
        <v>218</v>
      </c>
      <c r="E21" s="71" t="s">
        <v>239</v>
      </c>
      <c r="F21" s="72" t="s">
        <v>9</v>
      </c>
      <c r="G21" s="73" t="s">
        <v>278</v>
      </c>
      <c r="H21" s="74">
        <v>39</v>
      </c>
      <c r="J21" s="75" t="s">
        <v>15</v>
      </c>
      <c r="K21" s="75" t="s">
        <v>9</v>
      </c>
      <c r="L21" s="76" t="s">
        <v>279</v>
      </c>
      <c r="M21" s="80"/>
      <c r="N21" s="80"/>
      <c r="O21" s="80"/>
      <c r="P21" s="80"/>
      <c r="Q21" s="80"/>
      <c r="T21" s="68"/>
      <c r="U21" s="78"/>
      <c r="V21" s="78"/>
      <c r="W21" s="68"/>
    </row>
    <row r="22" spans="2:23" ht="16.5" customHeight="1" thickBot="1">
      <c r="B22" s="93"/>
      <c r="C22" s="234"/>
      <c r="D22" s="94" t="s">
        <v>228</v>
      </c>
      <c r="E22" s="95" t="s">
        <v>280</v>
      </c>
      <c r="F22" s="96" t="s">
        <v>247</v>
      </c>
      <c r="G22" s="97"/>
      <c r="H22" s="98">
        <v>46</v>
      </c>
      <c r="J22" s="75" t="s">
        <v>15</v>
      </c>
      <c r="K22" s="75" t="s">
        <v>247</v>
      </c>
      <c r="L22" s="75"/>
      <c r="M22" s="80"/>
      <c r="N22" s="80"/>
      <c r="O22" s="80"/>
      <c r="P22" s="80"/>
      <c r="Q22" s="80"/>
      <c r="T22" s="68"/>
      <c r="U22" s="78"/>
      <c r="V22" s="78"/>
    </row>
    <row r="23" spans="2:23" ht="16.5" customHeight="1">
      <c r="B23" s="59">
        <v>4</v>
      </c>
      <c r="C23" s="60" t="s">
        <v>281</v>
      </c>
      <c r="D23" s="61" t="s">
        <v>203</v>
      </c>
      <c r="E23" s="62" t="s">
        <v>282</v>
      </c>
      <c r="F23" s="63"/>
      <c r="G23" s="99"/>
      <c r="H23" s="65" t="s">
        <v>283</v>
      </c>
      <c r="J23" s="75"/>
      <c r="K23" s="75"/>
      <c r="L23" s="75"/>
      <c r="M23" s="80"/>
      <c r="N23" s="80"/>
      <c r="O23" s="80"/>
      <c r="P23" s="80"/>
      <c r="Q23" s="80"/>
      <c r="T23" s="68"/>
      <c r="U23" s="78"/>
      <c r="V23" s="78"/>
    </row>
    <row r="24" spans="2:23" ht="16.5" customHeight="1">
      <c r="B24" s="69"/>
      <c r="C24" s="253" t="s">
        <v>284</v>
      </c>
      <c r="D24" s="70"/>
      <c r="E24" s="71" t="s">
        <v>285</v>
      </c>
      <c r="F24" s="72" t="s">
        <v>23</v>
      </c>
      <c r="G24" s="73" t="s">
        <v>205</v>
      </c>
      <c r="H24" s="74">
        <v>36</v>
      </c>
      <c r="J24" s="75" t="s">
        <v>16</v>
      </c>
      <c r="K24" s="75" t="s">
        <v>23</v>
      </c>
      <c r="L24" s="76" t="s">
        <v>211</v>
      </c>
      <c r="M24" s="80"/>
      <c r="N24" s="80"/>
      <c r="O24" s="80"/>
      <c r="P24" s="80"/>
      <c r="Q24" s="80"/>
      <c r="T24" s="68"/>
      <c r="U24" s="78"/>
      <c r="V24" s="78"/>
    </row>
    <row r="25" spans="2:23" ht="16.5" customHeight="1">
      <c r="B25" s="69"/>
      <c r="C25" s="253"/>
      <c r="D25" s="70"/>
      <c r="E25" s="71" t="s">
        <v>286</v>
      </c>
      <c r="F25" s="72" t="s">
        <v>24</v>
      </c>
      <c r="G25" s="100" t="s">
        <v>287</v>
      </c>
      <c r="H25" s="74" t="s">
        <v>288</v>
      </c>
      <c r="J25" s="75" t="s">
        <v>16</v>
      </c>
      <c r="K25" s="75" t="s">
        <v>24</v>
      </c>
      <c r="L25" s="76" t="s">
        <v>222</v>
      </c>
      <c r="M25" s="80"/>
      <c r="N25" s="80"/>
      <c r="O25" s="80"/>
      <c r="P25" s="80"/>
      <c r="Q25" s="80"/>
      <c r="T25" s="68"/>
      <c r="U25" s="78"/>
      <c r="V25" s="78"/>
    </row>
    <row r="26" spans="2:23" ht="16.5" customHeight="1">
      <c r="B26" s="69"/>
      <c r="C26" s="253"/>
      <c r="D26" s="70" t="s">
        <v>207</v>
      </c>
      <c r="E26" s="71" t="s">
        <v>229</v>
      </c>
      <c r="F26" s="72" t="s">
        <v>10</v>
      </c>
      <c r="G26" s="79" t="s">
        <v>230</v>
      </c>
      <c r="H26" s="74"/>
      <c r="J26" s="75" t="s">
        <v>16</v>
      </c>
      <c r="K26" s="75" t="s">
        <v>232</v>
      </c>
      <c r="L26" s="75" t="s">
        <v>233</v>
      </c>
      <c r="M26" s="80"/>
      <c r="N26" s="80"/>
      <c r="O26" s="80"/>
      <c r="P26" s="80"/>
      <c r="Q26" s="80"/>
      <c r="T26" s="68"/>
      <c r="U26" s="78"/>
      <c r="V26" s="78"/>
    </row>
    <row r="27" spans="2:23" ht="16.5" customHeight="1">
      <c r="B27" s="69"/>
      <c r="C27" s="253"/>
      <c r="D27" s="70" t="s">
        <v>218</v>
      </c>
      <c r="E27" s="71" t="s">
        <v>239</v>
      </c>
      <c r="F27" s="72" t="s">
        <v>9</v>
      </c>
      <c r="G27" s="73" t="s">
        <v>240</v>
      </c>
      <c r="H27" s="74">
        <v>39</v>
      </c>
      <c r="J27" s="75" t="s">
        <v>16</v>
      </c>
      <c r="K27" s="75" t="s">
        <v>9</v>
      </c>
      <c r="L27" s="76" t="s">
        <v>241</v>
      </c>
      <c r="M27" s="80"/>
      <c r="N27" s="80"/>
      <c r="O27" s="80"/>
      <c r="P27" s="80"/>
      <c r="Q27" s="80"/>
      <c r="T27" s="68"/>
      <c r="U27" s="78"/>
      <c r="V27" s="78"/>
    </row>
    <row r="28" spans="2:23" ht="16.5" customHeight="1" thickBot="1">
      <c r="B28" s="93"/>
      <c r="C28" s="254"/>
      <c r="D28" s="94" t="s">
        <v>228</v>
      </c>
      <c r="E28" s="95" t="s">
        <v>246</v>
      </c>
      <c r="F28" s="83" t="s">
        <v>247</v>
      </c>
      <c r="G28" s="84" t="s">
        <v>248</v>
      </c>
      <c r="H28" s="98">
        <v>40</v>
      </c>
      <c r="J28" s="75" t="s">
        <v>16</v>
      </c>
      <c r="K28" s="75" t="s">
        <v>247</v>
      </c>
      <c r="L28" s="76" t="s">
        <v>249</v>
      </c>
      <c r="M28" s="80"/>
      <c r="N28" s="80"/>
      <c r="O28" s="80"/>
      <c r="P28" s="80"/>
      <c r="Q28" s="80"/>
      <c r="T28" s="68"/>
      <c r="U28" s="78"/>
      <c r="V28" s="78"/>
    </row>
    <row r="29" spans="2:23" ht="17.399999999999999" customHeight="1">
      <c r="B29" s="257"/>
      <c r="C29" s="259" t="s">
        <v>289</v>
      </c>
      <c r="D29" s="261" t="s">
        <v>290</v>
      </c>
      <c r="E29" s="262"/>
      <c r="F29" s="265" t="s">
        <v>291</v>
      </c>
      <c r="G29" s="267" t="s">
        <v>292</v>
      </c>
      <c r="H29" s="255" t="s">
        <v>293</v>
      </c>
      <c r="J29" s="75" t="s">
        <v>294</v>
      </c>
      <c r="K29" s="75"/>
      <c r="L29" s="75"/>
      <c r="M29" s="80"/>
      <c r="N29" s="80"/>
      <c r="O29" s="80"/>
      <c r="P29" s="80"/>
      <c r="Q29" s="80"/>
    </row>
    <row r="30" spans="2:23" ht="15" customHeight="1" thickBot="1">
      <c r="B30" s="258"/>
      <c r="C30" s="260"/>
      <c r="D30" s="263"/>
      <c r="E30" s="264"/>
      <c r="F30" s="266"/>
      <c r="G30" s="268"/>
      <c r="H30" s="256"/>
    </row>
    <row r="31" spans="2:23" ht="18">
      <c r="C31" s="68" t="s">
        <v>295</v>
      </c>
      <c r="F31" s="101"/>
    </row>
    <row r="32" spans="2:23">
      <c r="C32" s="68" t="s">
        <v>296</v>
      </c>
    </row>
    <row r="33" spans="3:3">
      <c r="C33" s="68" t="s">
        <v>297</v>
      </c>
    </row>
    <row r="34" spans="3:3">
      <c r="C34" s="68" t="s">
        <v>298</v>
      </c>
    </row>
  </sheetData>
  <mergeCells count="20">
    <mergeCell ref="H29:H30"/>
    <mergeCell ref="C24:C28"/>
    <mergeCell ref="B29:B30"/>
    <mergeCell ref="C29:C30"/>
    <mergeCell ref="D29:E30"/>
    <mergeCell ref="F29:F30"/>
    <mergeCell ref="G29:G30"/>
    <mergeCell ref="J4:Q4"/>
    <mergeCell ref="N5:O5"/>
    <mergeCell ref="N6:O6"/>
    <mergeCell ref="C7:C11"/>
    <mergeCell ref="C13:C16"/>
    <mergeCell ref="C18:C22"/>
    <mergeCell ref="B2:H2"/>
    <mergeCell ref="B3:B4"/>
    <mergeCell ref="C3:C4"/>
    <mergeCell ref="D3:F3"/>
    <mergeCell ref="G3:G4"/>
    <mergeCell ref="H3:H4"/>
    <mergeCell ref="D4:E4"/>
  </mergeCells>
  <pageMargins left="0.7" right="0.7" top="0.75" bottom="0.75" header="0.3" footer="0.3"/>
  <pageSetup paperSize="9" scale="8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1"/>
  <sheetViews>
    <sheetView view="pageBreakPreview" topLeftCell="A19" zoomScale="72" zoomScaleNormal="95" zoomScaleSheetLayoutView="72" workbookViewId="0">
      <selection activeCell="Z28" sqref="Z28"/>
    </sheetView>
  </sheetViews>
  <sheetFormatPr defaultColWidth="9.109375" defaultRowHeight="14.4"/>
  <cols>
    <col min="1" max="1" width="5.44140625" style="38" customWidth="1"/>
    <col min="2" max="2" width="14.5546875" style="38" customWidth="1"/>
    <col min="3" max="3" width="3.109375" style="38" customWidth="1"/>
    <col min="4" max="4" width="24" style="167" customWidth="1"/>
    <col min="5" max="5" width="8.33203125" style="151" customWidth="1"/>
    <col min="6" max="6" width="12.109375" style="38" customWidth="1"/>
    <col min="7" max="7" width="8.33203125" style="38" hidden="1" customWidth="1"/>
    <col min="8" max="8" width="11.6640625" style="38" customWidth="1"/>
    <col min="9" max="9" width="3" style="38" hidden="1" customWidth="1"/>
    <col min="10" max="10" width="3.6640625" style="38" hidden="1" customWidth="1"/>
    <col min="11" max="11" width="3.88671875" style="38" hidden="1" customWidth="1"/>
    <col min="12" max="12" width="6.44140625" style="151" customWidth="1"/>
    <col min="13" max="13" width="11" style="151" hidden="1" customWidth="1"/>
    <col min="14" max="14" width="6" style="151" customWidth="1"/>
    <col min="15" max="15" width="11" style="38" hidden="1" customWidth="1"/>
    <col min="16" max="16" width="8.109375" style="38" customWidth="1"/>
    <col min="17" max="17" width="16.6640625" style="38" customWidth="1"/>
    <col min="18" max="18" width="13.88671875" style="38" customWidth="1"/>
    <col min="19" max="19" width="11" style="38" customWidth="1"/>
    <col min="20" max="20" width="0.109375" style="38" customWidth="1"/>
    <col min="21" max="21" width="2" style="38" hidden="1" customWidth="1"/>
    <col min="22" max="22" width="12.44140625" style="38" customWidth="1"/>
    <col min="23" max="23" width="15" style="38" customWidth="1"/>
    <col min="24" max="24" width="15.109375" style="38" hidden="1" customWidth="1"/>
    <col min="25" max="25" width="14.88671875" style="38" hidden="1" customWidth="1"/>
    <col min="26" max="26" width="13.77734375" style="38" bestFit="1" customWidth="1"/>
    <col min="27" max="27" width="14.88671875" style="38" customWidth="1"/>
    <col min="28" max="28" width="15.6640625" style="38" customWidth="1"/>
    <col min="29" max="29" width="13.44140625" style="38" customWidth="1"/>
    <col min="30" max="30" width="11.5546875" style="38" customWidth="1"/>
    <col min="31" max="32" width="10.6640625" style="38" hidden="1" customWidth="1"/>
    <col min="33" max="33" width="13.6640625" style="38" bestFit="1" customWidth="1"/>
    <col min="34" max="34" width="10.88671875" style="38" customWidth="1"/>
    <col min="35" max="39" width="8" style="38" hidden="1" customWidth="1"/>
    <col min="40" max="40" width="11.5546875" style="38" customWidth="1"/>
    <col min="41" max="41" width="11.6640625" style="38" customWidth="1"/>
    <col min="42" max="42" width="14.88671875" style="38" bestFit="1" customWidth="1"/>
    <col min="43" max="43" width="47.109375" style="38" bestFit="1" customWidth="1"/>
    <col min="44" max="44" width="33.5546875" style="38" bestFit="1" customWidth="1"/>
    <col min="45" max="45" width="18.6640625" style="38" bestFit="1" customWidth="1"/>
    <col min="46" max="47" width="16.33203125" style="38" bestFit="1" customWidth="1"/>
    <col min="48" max="48" width="20.33203125" style="38" bestFit="1" customWidth="1"/>
    <col min="49" max="49" width="9.109375" style="38" hidden="1" customWidth="1"/>
    <col min="50" max="50" width="35.88671875" style="38" bestFit="1" customWidth="1"/>
    <col min="51" max="53" width="0" style="38" hidden="1" customWidth="1"/>
    <col min="54" max="16384" width="9.109375" style="38"/>
  </cols>
  <sheetData>
    <row r="1" spans="1:43" ht="15.6">
      <c r="A1" s="115" t="s">
        <v>374</v>
      </c>
    </row>
    <row r="2" spans="1:43" ht="18">
      <c r="A2" s="315" t="s">
        <v>386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315"/>
      <c r="AM2" s="315"/>
      <c r="AN2" s="315"/>
      <c r="AO2" s="315"/>
    </row>
    <row r="3" spans="1:43" ht="15.6">
      <c r="A3" s="316" t="s">
        <v>387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316"/>
      <c r="AH3" s="316"/>
      <c r="AI3" s="316"/>
      <c r="AJ3" s="316"/>
      <c r="AK3" s="316"/>
      <c r="AL3" s="316"/>
      <c r="AM3" s="316"/>
      <c r="AN3" s="316"/>
      <c r="AO3" s="316"/>
    </row>
    <row r="4" spans="1:43">
      <c r="A4" s="317" t="s">
        <v>360</v>
      </c>
      <c r="B4" s="317"/>
      <c r="C4" s="120" t="s">
        <v>363</v>
      </c>
      <c r="D4" s="318" t="s">
        <v>511</v>
      </c>
      <c r="E4" s="318"/>
      <c r="F4" s="318"/>
      <c r="G4" s="318"/>
      <c r="H4" s="318"/>
      <c r="I4" s="126"/>
      <c r="J4" s="126"/>
      <c r="K4" s="126"/>
    </row>
    <row r="5" spans="1:43">
      <c r="A5" s="317" t="s">
        <v>361</v>
      </c>
      <c r="B5" s="317"/>
      <c r="C5" s="120" t="s">
        <v>363</v>
      </c>
      <c r="D5" s="318" t="s">
        <v>512</v>
      </c>
      <c r="E5" s="318"/>
      <c r="F5" s="318"/>
      <c r="G5" s="318"/>
      <c r="H5" s="318"/>
      <c r="I5" s="126"/>
      <c r="J5" s="126"/>
      <c r="K5" s="126"/>
    </row>
    <row r="6" spans="1:43">
      <c r="A6" s="317" t="s">
        <v>359</v>
      </c>
      <c r="B6" s="317"/>
      <c r="C6" s="120" t="s">
        <v>363</v>
      </c>
      <c r="D6" s="317" t="s">
        <v>513</v>
      </c>
      <c r="E6" s="317"/>
      <c r="F6" s="317"/>
      <c r="G6" s="317"/>
      <c r="H6" s="317"/>
      <c r="I6" s="120"/>
      <c r="J6" s="120"/>
      <c r="K6" s="120"/>
    </row>
    <row r="7" spans="1:43">
      <c r="A7" s="317" t="s">
        <v>362</v>
      </c>
      <c r="B7" s="317"/>
      <c r="C7" s="120" t="s">
        <v>363</v>
      </c>
      <c r="D7" s="319">
        <v>42674</v>
      </c>
      <c r="E7" s="319"/>
      <c r="F7" s="319"/>
      <c r="G7" s="319"/>
      <c r="H7" s="319"/>
      <c r="I7" s="127"/>
      <c r="J7" s="127"/>
      <c r="K7" s="127"/>
    </row>
    <row r="8" spans="1:43">
      <c r="B8" s="118"/>
      <c r="C8" s="118"/>
      <c r="D8" s="168"/>
    </row>
    <row r="9" spans="1:43" ht="18.75" customHeight="1">
      <c r="A9" s="305" t="s">
        <v>0</v>
      </c>
      <c r="B9" s="309" t="s">
        <v>380</v>
      </c>
      <c r="C9" s="310"/>
      <c r="D9" s="305" t="s">
        <v>381</v>
      </c>
      <c r="E9" s="304" t="s">
        <v>19</v>
      </c>
      <c r="F9" s="292" t="s">
        <v>5</v>
      </c>
      <c r="G9" s="227"/>
      <c r="H9" s="305" t="s">
        <v>382</v>
      </c>
      <c r="I9" s="222"/>
      <c r="J9" s="222"/>
      <c r="K9" s="222"/>
      <c r="L9" s="300" t="s">
        <v>370</v>
      </c>
      <c r="M9" s="230"/>
      <c r="N9" s="300" t="s">
        <v>371</v>
      </c>
      <c r="O9" s="227"/>
      <c r="P9" s="292" t="s">
        <v>29</v>
      </c>
      <c r="Q9" s="292" t="s">
        <v>319</v>
      </c>
      <c r="R9" s="292" t="s">
        <v>2</v>
      </c>
      <c r="S9" s="103"/>
      <c r="T9" s="307" t="s">
        <v>6</v>
      </c>
      <c r="U9" s="308"/>
      <c r="V9" s="308"/>
      <c r="W9" s="308"/>
      <c r="X9" s="308"/>
      <c r="Y9" s="308"/>
      <c r="Z9" s="308"/>
      <c r="AA9" s="308"/>
      <c r="AB9" s="308"/>
      <c r="AC9" s="308"/>
      <c r="AD9" s="308"/>
      <c r="AE9" s="308"/>
      <c r="AF9" s="103"/>
      <c r="AG9" s="103"/>
      <c r="AH9" s="292" t="s">
        <v>332</v>
      </c>
      <c r="AI9" s="222"/>
      <c r="AJ9" s="222"/>
      <c r="AK9" s="222"/>
      <c r="AL9" s="309" t="s">
        <v>383</v>
      </c>
      <c r="AM9" s="310"/>
      <c r="AN9" s="223"/>
      <c r="AO9" s="292" t="s">
        <v>384</v>
      </c>
      <c r="AP9" s="39"/>
    </row>
    <row r="10" spans="1:43" ht="17.25" customHeight="1">
      <c r="A10" s="305"/>
      <c r="B10" s="311"/>
      <c r="C10" s="312"/>
      <c r="D10" s="305"/>
      <c r="E10" s="304"/>
      <c r="F10" s="293"/>
      <c r="G10" s="228"/>
      <c r="H10" s="305"/>
      <c r="I10" s="226"/>
      <c r="J10" s="226"/>
      <c r="K10" s="226"/>
      <c r="L10" s="301"/>
      <c r="M10" s="231"/>
      <c r="N10" s="301"/>
      <c r="O10" s="228"/>
      <c r="P10" s="293"/>
      <c r="Q10" s="293"/>
      <c r="R10" s="293"/>
      <c r="S10" s="306" t="s">
        <v>12</v>
      </c>
      <c r="T10" s="305" t="s">
        <v>12</v>
      </c>
      <c r="U10" s="227"/>
      <c r="V10" s="292" t="s">
        <v>373</v>
      </c>
      <c r="W10" s="305" t="s">
        <v>372</v>
      </c>
      <c r="X10" s="292" t="s">
        <v>178</v>
      </c>
      <c r="Y10" s="292" t="s">
        <v>179</v>
      </c>
      <c r="Z10" s="227" t="s">
        <v>184</v>
      </c>
      <c r="AA10" s="305" t="s">
        <v>375</v>
      </c>
      <c r="AB10" s="292" t="s">
        <v>385</v>
      </c>
      <c r="AC10" s="292" t="s">
        <v>378</v>
      </c>
      <c r="AD10" s="305" t="s">
        <v>183</v>
      </c>
      <c r="AE10" s="307" t="s">
        <v>180</v>
      </c>
      <c r="AF10" s="292" t="s">
        <v>181</v>
      </c>
      <c r="AG10" s="227" t="s">
        <v>182</v>
      </c>
      <c r="AH10" s="293"/>
      <c r="AI10" s="224"/>
      <c r="AJ10" s="224"/>
      <c r="AK10" s="224"/>
      <c r="AL10" s="311"/>
      <c r="AM10" s="312"/>
      <c r="AN10" s="225" t="s">
        <v>316</v>
      </c>
      <c r="AO10" s="293"/>
      <c r="AP10" s="40"/>
      <c r="AQ10" s="38" t="s">
        <v>304</v>
      </c>
    </row>
    <row r="11" spans="1:43" ht="15" customHeight="1">
      <c r="A11" s="305"/>
      <c r="B11" s="311"/>
      <c r="C11" s="312"/>
      <c r="D11" s="305"/>
      <c r="E11" s="304"/>
      <c r="F11" s="293"/>
      <c r="G11" s="228"/>
      <c r="H11" s="305"/>
      <c r="I11" s="227" t="s">
        <v>368</v>
      </c>
      <c r="J11" s="227" t="s">
        <v>369</v>
      </c>
      <c r="K11" s="227"/>
      <c r="L11" s="301"/>
      <c r="M11" s="231"/>
      <c r="N11" s="301"/>
      <c r="O11" s="228"/>
      <c r="P11" s="293"/>
      <c r="Q11" s="293"/>
      <c r="R11" s="293"/>
      <c r="S11" s="306"/>
      <c r="T11" s="305"/>
      <c r="U11" s="228"/>
      <c r="V11" s="293"/>
      <c r="W11" s="305"/>
      <c r="X11" s="293"/>
      <c r="Y11" s="293"/>
      <c r="Z11" s="228" t="s">
        <v>182</v>
      </c>
      <c r="AA11" s="305"/>
      <c r="AB11" s="293"/>
      <c r="AC11" s="293"/>
      <c r="AD11" s="305"/>
      <c r="AE11" s="305"/>
      <c r="AF11" s="293"/>
      <c r="AG11" s="228" t="s">
        <v>184</v>
      </c>
      <c r="AH11" s="293"/>
      <c r="AI11" s="224" t="s">
        <v>135</v>
      </c>
      <c r="AJ11" s="224" t="s">
        <v>305</v>
      </c>
      <c r="AK11" s="224" t="s">
        <v>306</v>
      </c>
      <c r="AL11" s="311"/>
      <c r="AM11" s="312"/>
      <c r="AN11" s="225"/>
      <c r="AO11" s="293"/>
    </row>
    <row r="12" spans="1:43" ht="21.75" customHeight="1">
      <c r="A12" s="305"/>
      <c r="B12" s="320"/>
      <c r="C12" s="321"/>
      <c r="D12" s="305"/>
      <c r="E12" s="304"/>
      <c r="F12" s="303"/>
      <c r="G12" s="229"/>
      <c r="H12" s="305"/>
      <c r="I12" s="229"/>
      <c r="J12" s="229"/>
      <c r="K12" s="229"/>
      <c r="L12" s="302"/>
      <c r="M12" s="232"/>
      <c r="N12" s="302"/>
      <c r="O12" s="229"/>
      <c r="P12" s="303"/>
      <c r="Q12" s="303"/>
      <c r="R12" s="303"/>
      <c r="S12" s="306"/>
      <c r="T12" s="305"/>
      <c r="U12" s="229"/>
      <c r="V12" s="303"/>
      <c r="W12" s="305"/>
      <c r="X12" s="303"/>
      <c r="Y12" s="229"/>
      <c r="Z12" s="229"/>
      <c r="AA12" s="305"/>
      <c r="AB12" s="303"/>
      <c r="AC12" s="303"/>
      <c r="AD12" s="305"/>
      <c r="AE12" s="305"/>
      <c r="AF12" s="229"/>
      <c r="AG12" s="229"/>
      <c r="AH12" s="303"/>
      <c r="AI12" s="229"/>
      <c r="AJ12" s="229"/>
      <c r="AK12" s="229"/>
      <c r="AL12" s="221" t="s">
        <v>135</v>
      </c>
      <c r="AM12" s="221" t="s">
        <v>305</v>
      </c>
      <c r="AN12" s="229"/>
      <c r="AO12" s="303"/>
    </row>
    <row r="13" spans="1:43">
      <c r="A13" s="121">
        <v>1</v>
      </c>
      <c r="B13" s="294">
        <v>2</v>
      </c>
      <c r="C13" s="295"/>
      <c r="D13" s="121">
        <v>3</v>
      </c>
      <c r="E13" s="152">
        <v>4</v>
      </c>
      <c r="F13" s="121">
        <v>5</v>
      </c>
      <c r="G13" s="121"/>
      <c r="H13" s="121">
        <v>6</v>
      </c>
      <c r="I13" s="121"/>
      <c r="J13" s="121"/>
      <c r="K13" s="121"/>
      <c r="L13" s="152">
        <v>7</v>
      </c>
      <c r="M13" s="152"/>
      <c r="N13" s="152">
        <v>8</v>
      </c>
      <c r="O13" s="139"/>
      <c r="P13" s="137">
        <v>9</v>
      </c>
      <c r="Q13" s="121">
        <v>10</v>
      </c>
      <c r="R13" s="121">
        <v>11</v>
      </c>
      <c r="S13" s="121">
        <v>12</v>
      </c>
      <c r="T13" s="121">
        <v>20</v>
      </c>
      <c r="U13" s="121"/>
      <c r="V13" s="121">
        <v>13</v>
      </c>
      <c r="W13" s="121">
        <v>14</v>
      </c>
      <c r="X13" s="121">
        <v>15</v>
      </c>
      <c r="Y13" s="121">
        <v>16</v>
      </c>
      <c r="Z13" s="121">
        <v>17</v>
      </c>
      <c r="AA13" s="121">
        <v>18</v>
      </c>
      <c r="AB13" s="121">
        <v>19</v>
      </c>
      <c r="AC13" s="121">
        <v>20</v>
      </c>
      <c r="AD13" s="121">
        <v>21</v>
      </c>
      <c r="AE13" s="121">
        <v>20</v>
      </c>
      <c r="AF13" s="121">
        <v>21</v>
      </c>
      <c r="AG13" s="121">
        <v>22</v>
      </c>
      <c r="AH13" s="121">
        <v>22</v>
      </c>
      <c r="AI13" s="121">
        <v>23</v>
      </c>
      <c r="AJ13" s="121">
        <v>24</v>
      </c>
      <c r="AK13" s="121">
        <v>25</v>
      </c>
      <c r="AL13" s="121">
        <v>22</v>
      </c>
      <c r="AM13" s="121">
        <v>23</v>
      </c>
      <c r="AN13" s="121">
        <v>23</v>
      </c>
      <c r="AO13" s="121">
        <v>24</v>
      </c>
    </row>
    <row r="14" spans="1:43" ht="66.75" customHeight="1">
      <c r="A14" s="31">
        <v>4</v>
      </c>
      <c r="B14" s="122" t="s">
        <v>438</v>
      </c>
      <c r="C14" s="164">
        <v>1</v>
      </c>
      <c r="D14" s="189" t="s">
        <v>439</v>
      </c>
      <c r="E14" s="153">
        <f t="shared" ref="E14:E18" si="0">IF(LEN(D14)&gt;1,1,0)</f>
        <v>1</v>
      </c>
      <c r="F14" s="124" t="s">
        <v>364</v>
      </c>
      <c r="G14" s="124" t="str">
        <f t="shared" ref="G14:G18" si="1">IF(F14="KONSULTASI","A","B")</f>
        <v>B</v>
      </c>
      <c r="H14" s="32">
        <v>50000000</v>
      </c>
      <c r="I14" s="32">
        <f t="shared" ref="I14:I18" si="2">IF(AND(G14="A",H14&gt;50000000),2,4)</f>
        <v>4</v>
      </c>
      <c r="J14" s="32">
        <f t="shared" ref="J14:J18" si="3">IF(AND(G14="B",H14&gt;200000000),2,4)</f>
        <v>4</v>
      </c>
      <c r="K14" s="33">
        <f t="shared" ref="K14:K18" si="4">J14*I14</f>
        <v>16</v>
      </c>
      <c r="L14" s="162" t="str">
        <f t="shared" ref="L14:L18" si="5">IF(K14=8,1,"")</f>
        <v/>
      </c>
      <c r="M14" s="162" t="str">
        <f t="shared" ref="M14:M18" si="6">IF(L14=1,H14,"")</f>
        <v/>
      </c>
      <c r="N14" s="162">
        <f t="shared" ref="N14:N18" si="7">IF(K14=16,1,"")</f>
        <v>1</v>
      </c>
      <c r="O14" s="128">
        <f t="shared" ref="O14:O18" si="8">IF(N14=1,H14,"")</f>
        <v>50000000</v>
      </c>
      <c r="P14" s="33" t="s">
        <v>30</v>
      </c>
      <c r="Q14" s="33" t="s">
        <v>322</v>
      </c>
      <c r="R14" s="30" t="s">
        <v>315</v>
      </c>
      <c r="S14" s="31" t="s">
        <v>303</v>
      </c>
      <c r="T14" s="31" t="str">
        <f t="shared" ref="T14:T18" si="9">IF(S14="SUDAH",1,"")</f>
        <v/>
      </c>
      <c r="U14" s="31">
        <f t="shared" ref="U14:U18" si="10">IF(S14="SUDAH",5,3)</f>
        <v>3</v>
      </c>
      <c r="V14" s="131" t="str">
        <f t="shared" ref="V14:V18" si="11">IF(T14=1,H14,"-")</f>
        <v>-</v>
      </c>
      <c r="W14" s="31"/>
      <c r="X14" s="133" t="str">
        <f t="shared" ref="X14:X18" si="12">IF(W14=0,"",1)</f>
        <v/>
      </c>
      <c r="Y14" s="133">
        <f t="shared" ref="Y14:Y18" si="13">IF($W14=0,1,"")</f>
        <v>1</v>
      </c>
      <c r="Z14" s="134" t="str">
        <f t="shared" ref="Z14:Z18" si="14">IF(X14=1,H14,"-")</f>
        <v>-</v>
      </c>
      <c r="AA14" s="32"/>
      <c r="AB14" s="32"/>
      <c r="AC14" s="145"/>
      <c r="AD14" s="102"/>
      <c r="AE14" s="133" t="str">
        <f t="shared" ref="AE14:AE18" si="15">IF(AD14=0,"",1)</f>
        <v/>
      </c>
      <c r="AF14" s="136">
        <f t="shared" ref="AF14:AF18" si="16">IF(AD14=0,1,"")</f>
        <v>1</v>
      </c>
      <c r="AG14" s="131" t="str">
        <f t="shared" ref="AG14:AG18" si="17">IF(AE14=1,$H14,"-")</f>
        <v>-</v>
      </c>
      <c r="AH14" s="31" t="s">
        <v>305</v>
      </c>
      <c r="AI14" s="34">
        <f t="shared" ref="AI14:AI18" si="18">IF(AH14="ULP",1,0)</f>
        <v>0</v>
      </c>
      <c r="AJ14" s="34">
        <f t="shared" ref="AJ14:AJ18" si="19">IF(AH14="ULP",0,1)</f>
        <v>1</v>
      </c>
      <c r="AK14" s="34">
        <f t="shared" ref="AK14:AK18" si="20">U14-AI14</f>
        <v>3</v>
      </c>
      <c r="AL14" s="34">
        <f t="shared" ref="AL14:AL18" si="21">IF(AK14=4,1,0)</f>
        <v>0</v>
      </c>
      <c r="AM14" s="34">
        <f t="shared" ref="AM14:AM18" si="22">IF(AK14=5,1,0)</f>
        <v>0</v>
      </c>
      <c r="AN14" s="31" t="s">
        <v>507</v>
      </c>
      <c r="AO14" s="195" t="s">
        <v>604</v>
      </c>
      <c r="AP14" s="105"/>
    </row>
    <row r="15" spans="1:43" ht="41.4">
      <c r="A15" s="31"/>
      <c r="B15" s="122"/>
      <c r="C15" s="164">
        <f>C14+1</f>
        <v>2</v>
      </c>
      <c r="D15" s="189" t="s">
        <v>440</v>
      </c>
      <c r="E15" s="153">
        <f t="shared" si="0"/>
        <v>1</v>
      </c>
      <c r="F15" s="124" t="s">
        <v>367</v>
      </c>
      <c r="G15" s="124" t="str">
        <f t="shared" si="1"/>
        <v>B</v>
      </c>
      <c r="H15" s="32">
        <v>42000000</v>
      </c>
      <c r="I15" s="32">
        <f t="shared" si="2"/>
        <v>4</v>
      </c>
      <c r="J15" s="32">
        <f t="shared" si="3"/>
        <v>4</v>
      </c>
      <c r="K15" s="33">
        <f t="shared" si="4"/>
        <v>16</v>
      </c>
      <c r="L15" s="162" t="str">
        <f t="shared" si="5"/>
        <v/>
      </c>
      <c r="M15" s="162" t="str">
        <f t="shared" si="6"/>
        <v/>
      </c>
      <c r="N15" s="162">
        <f t="shared" si="7"/>
        <v>1</v>
      </c>
      <c r="O15" s="128">
        <f t="shared" si="8"/>
        <v>42000000</v>
      </c>
      <c r="P15" s="33" t="s">
        <v>30</v>
      </c>
      <c r="Q15" s="33" t="s">
        <v>323</v>
      </c>
      <c r="R15" s="30" t="s">
        <v>315</v>
      </c>
      <c r="S15" s="31" t="s">
        <v>302</v>
      </c>
      <c r="T15" s="31">
        <f t="shared" si="9"/>
        <v>1</v>
      </c>
      <c r="U15" s="31">
        <f t="shared" si="10"/>
        <v>5</v>
      </c>
      <c r="V15" s="131">
        <f t="shared" si="11"/>
        <v>42000000</v>
      </c>
      <c r="W15" s="31" t="s">
        <v>601</v>
      </c>
      <c r="X15" s="133">
        <f t="shared" si="12"/>
        <v>1</v>
      </c>
      <c r="Y15" s="133" t="str">
        <f t="shared" si="13"/>
        <v/>
      </c>
      <c r="Z15" s="134">
        <f t="shared" si="14"/>
        <v>42000000</v>
      </c>
      <c r="AA15" s="32">
        <v>9900000</v>
      </c>
      <c r="AB15" s="32"/>
      <c r="AC15" s="145"/>
      <c r="AD15" s="102"/>
      <c r="AE15" s="133" t="str">
        <f t="shared" si="15"/>
        <v/>
      </c>
      <c r="AF15" s="136">
        <f t="shared" si="16"/>
        <v>1</v>
      </c>
      <c r="AG15" s="131" t="str">
        <f t="shared" si="17"/>
        <v>-</v>
      </c>
      <c r="AH15" s="31" t="s">
        <v>305</v>
      </c>
      <c r="AI15" s="34">
        <f t="shared" si="18"/>
        <v>0</v>
      </c>
      <c r="AJ15" s="34">
        <f t="shared" si="19"/>
        <v>1</v>
      </c>
      <c r="AK15" s="34">
        <f t="shared" si="20"/>
        <v>5</v>
      </c>
      <c r="AL15" s="34">
        <f t="shared" si="21"/>
        <v>0</v>
      </c>
      <c r="AM15" s="34">
        <f t="shared" si="22"/>
        <v>1</v>
      </c>
      <c r="AN15" s="31" t="s">
        <v>507</v>
      </c>
      <c r="AO15" s="189" t="s">
        <v>600</v>
      </c>
      <c r="AP15" s="105"/>
    </row>
    <row r="16" spans="1:43" ht="68.25" customHeight="1">
      <c r="A16" s="31"/>
      <c r="B16" s="122"/>
      <c r="C16" s="164">
        <f>C15+1</f>
        <v>3</v>
      </c>
      <c r="D16" s="189" t="s">
        <v>441</v>
      </c>
      <c r="E16" s="153">
        <f t="shared" si="0"/>
        <v>1</v>
      </c>
      <c r="F16" s="124" t="s">
        <v>364</v>
      </c>
      <c r="G16" s="124" t="str">
        <f t="shared" si="1"/>
        <v>B</v>
      </c>
      <c r="H16" s="32">
        <v>50000000</v>
      </c>
      <c r="I16" s="32">
        <f t="shared" si="2"/>
        <v>4</v>
      </c>
      <c r="J16" s="32">
        <f t="shared" si="3"/>
        <v>4</v>
      </c>
      <c r="K16" s="33">
        <f t="shared" si="4"/>
        <v>16</v>
      </c>
      <c r="L16" s="162" t="str">
        <f t="shared" si="5"/>
        <v/>
      </c>
      <c r="M16" s="162" t="str">
        <f t="shared" si="6"/>
        <v/>
      </c>
      <c r="N16" s="162">
        <f t="shared" si="7"/>
        <v>1</v>
      </c>
      <c r="O16" s="128">
        <f t="shared" si="8"/>
        <v>50000000</v>
      </c>
      <c r="P16" s="33" t="s">
        <v>30</v>
      </c>
      <c r="Q16" s="33" t="s">
        <v>322</v>
      </c>
      <c r="R16" s="30" t="s">
        <v>315</v>
      </c>
      <c r="S16" s="31" t="s">
        <v>303</v>
      </c>
      <c r="T16" s="31" t="str">
        <f t="shared" si="9"/>
        <v/>
      </c>
      <c r="U16" s="31">
        <f t="shared" si="10"/>
        <v>3</v>
      </c>
      <c r="V16" s="131" t="str">
        <f t="shared" si="11"/>
        <v>-</v>
      </c>
      <c r="W16" s="31"/>
      <c r="X16" s="133" t="str">
        <f t="shared" si="12"/>
        <v/>
      </c>
      <c r="Y16" s="133">
        <f t="shared" si="13"/>
        <v>1</v>
      </c>
      <c r="Z16" s="134" t="str">
        <f t="shared" si="14"/>
        <v>-</v>
      </c>
      <c r="AA16" s="32"/>
      <c r="AB16" s="32"/>
      <c r="AC16" s="145"/>
      <c r="AD16" s="102"/>
      <c r="AE16" s="133" t="str">
        <f t="shared" si="15"/>
        <v/>
      </c>
      <c r="AF16" s="136">
        <f t="shared" si="16"/>
        <v>1</v>
      </c>
      <c r="AG16" s="131" t="str">
        <f t="shared" si="17"/>
        <v>-</v>
      </c>
      <c r="AH16" s="31" t="s">
        <v>305</v>
      </c>
      <c r="AI16" s="34">
        <f t="shared" si="18"/>
        <v>0</v>
      </c>
      <c r="AJ16" s="34">
        <f t="shared" si="19"/>
        <v>1</v>
      </c>
      <c r="AK16" s="34">
        <f t="shared" si="20"/>
        <v>3</v>
      </c>
      <c r="AL16" s="34">
        <f t="shared" si="21"/>
        <v>0</v>
      </c>
      <c r="AM16" s="34">
        <f t="shared" si="22"/>
        <v>0</v>
      </c>
      <c r="AN16" s="31" t="s">
        <v>507</v>
      </c>
      <c r="AO16" s="195" t="s">
        <v>604</v>
      </c>
      <c r="AP16" s="105"/>
    </row>
    <row r="17" spans="1:50" ht="409.6">
      <c r="A17" s="150"/>
      <c r="B17" s="122"/>
      <c r="C17" s="166">
        <f>C16+1</f>
        <v>4</v>
      </c>
      <c r="D17" s="217" t="s">
        <v>442</v>
      </c>
      <c r="E17" s="153">
        <f t="shared" si="0"/>
        <v>1</v>
      </c>
      <c r="F17" s="124" t="s">
        <v>367</v>
      </c>
      <c r="G17" s="124" t="str">
        <f t="shared" si="1"/>
        <v>B</v>
      </c>
      <c r="H17" s="32">
        <v>283100000</v>
      </c>
      <c r="I17" s="32">
        <f t="shared" si="2"/>
        <v>4</v>
      </c>
      <c r="J17" s="32">
        <f>IF(AND(G17="B",H17&gt;200000000),4,4)</f>
        <v>4</v>
      </c>
      <c r="K17" s="33">
        <f t="shared" si="4"/>
        <v>16</v>
      </c>
      <c r="L17" s="162" t="str">
        <f t="shared" si="5"/>
        <v/>
      </c>
      <c r="M17" s="162" t="str">
        <f t="shared" si="6"/>
        <v/>
      </c>
      <c r="N17" s="162">
        <f t="shared" si="7"/>
        <v>1</v>
      </c>
      <c r="O17" s="128">
        <f t="shared" si="8"/>
        <v>283100000</v>
      </c>
      <c r="P17" s="33" t="s">
        <v>30</v>
      </c>
      <c r="Q17" s="33" t="s">
        <v>323</v>
      </c>
      <c r="R17" s="30" t="s">
        <v>314</v>
      </c>
      <c r="S17" s="31" t="s">
        <v>302</v>
      </c>
      <c r="T17" s="31">
        <f t="shared" si="9"/>
        <v>1</v>
      </c>
      <c r="U17" s="31">
        <f t="shared" si="10"/>
        <v>5</v>
      </c>
      <c r="V17" s="131">
        <f t="shared" si="11"/>
        <v>283100000</v>
      </c>
      <c r="W17" s="31" t="s">
        <v>605</v>
      </c>
      <c r="X17" s="133">
        <f t="shared" si="12"/>
        <v>1</v>
      </c>
      <c r="Y17" s="133" t="str">
        <f t="shared" si="13"/>
        <v/>
      </c>
      <c r="Z17" s="134">
        <f t="shared" si="14"/>
        <v>283100000</v>
      </c>
      <c r="AA17" s="180">
        <f>AC17</f>
        <v>183081022</v>
      </c>
      <c r="AB17" s="31"/>
      <c r="AC17" s="145">
        <f>151505263+5041200+11998800+11998800+2536959</f>
        <v>183081022</v>
      </c>
      <c r="AD17" s="102" t="s">
        <v>611</v>
      </c>
      <c r="AE17" s="133">
        <f t="shared" si="15"/>
        <v>1</v>
      </c>
      <c r="AF17" s="136" t="str">
        <f t="shared" si="16"/>
        <v/>
      </c>
      <c r="AG17" s="131">
        <f t="shared" si="17"/>
        <v>283100000</v>
      </c>
      <c r="AH17" s="31" t="s">
        <v>305</v>
      </c>
      <c r="AI17" s="34">
        <f t="shared" si="18"/>
        <v>0</v>
      </c>
      <c r="AJ17" s="34">
        <f t="shared" si="19"/>
        <v>1</v>
      </c>
      <c r="AK17" s="34">
        <f t="shared" si="20"/>
        <v>5</v>
      </c>
      <c r="AL17" s="34">
        <f t="shared" si="21"/>
        <v>0</v>
      </c>
      <c r="AM17" s="34">
        <f t="shared" si="22"/>
        <v>1</v>
      </c>
      <c r="AN17" s="31" t="s">
        <v>507</v>
      </c>
      <c r="AO17" s="30" t="s">
        <v>594</v>
      </c>
      <c r="AP17" s="105"/>
    </row>
    <row r="18" spans="1:50" ht="65.25" customHeight="1">
      <c r="A18" s="31"/>
      <c r="B18" s="122"/>
      <c r="C18" s="164">
        <f>C17+1</f>
        <v>5</v>
      </c>
      <c r="D18" s="189" t="s">
        <v>443</v>
      </c>
      <c r="E18" s="153">
        <f t="shared" si="0"/>
        <v>1</v>
      </c>
      <c r="F18" s="124" t="s">
        <v>367</v>
      </c>
      <c r="G18" s="124" t="str">
        <f t="shared" si="1"/>
        <v>B</v>
      </c>
      <c r="H18" s="32">
        <v>25000000</v>
      </c>
      <c r="I18" s="32">
        <f t="shared" si="2"/>
        <v>4</v>
      </c>
      <c r="J18" s="32">
        <f t="shared" si="3"/>
        <v>4</v>
      </c>
      <c r="K18" s="33">
        <f t="shared" si="4"/>
        <v>16</v>
      </c>
      <c r="L18" s="162" t="str">
        <f t="shared" si="5"/>
        <v/>
      </c>
      <c r="M18" s="162" t="str">
        <f t="shared" si="6"/>
        <v/>
      </c>
      <c r="N18" s="162">
        <f t="shared" si="7"/>
        <v>1</v>
      </c>
      <c r="O18" s="128">
        <f t="shared" si="8"/>
        <v>25000000</v>
      </c>
      <c r="P18" s="33" t="s">
        <v>30</v>
      </c>
      <c r="Q18" s="33" t="s">
        <v>323</v>
      </c>
      <c r="R18" s="30" t="s">
        <v>315</v>
      </c>
      <c r="S18" s="31" t="s">
        <v>302</v>
      </c>
      <c r="T18" s="31">
        <f t="shared" si="9"/>
        <v>1</v>
      </c>
      <c r="U18" s="31">
        <f t="shared" si="10"/>
        <v>5</v>
      </c>
      <c r="V18" s="131">
        <f t="shared" si="11"/>
        <v>25000000</v>
      </c>
      <c r="W18" s="31"/>
      <c r="X18" s="133" t="str">
        <f t="shared" si="12"/>
        <v/>
      </c>
      <c r="Y18" s="133">
        <f t="shared" si="13"/>
        <v>1</v>
      </c>
      <c r="Z18" s="134" t="str">
        <f t="shared" si="14"/>
        <v>-</v>
      </c>
      <c r="AA18" s="32"/>
      <c r="AB18" s="32"/>
      <c r="AC18" s="145"/>
      <c r="AD18" s="102"/>
      <c r="AE18" s="133" t="str">
        <f t="shared" si="15"/>
        <v/>
      </c>
      <c r="AF18" s="136">
        <f t="shared" si="16"/>
        <v>1</v>
      </c>
      <c r="AG18" s="131" t="str">
        <f t="shared" si="17"/>
        <v>-</v>
      </c>
      <c r="AH18" s="31" t="s">
        <v>305</v>
      </c>
      <c r="AI18" s="34">
        <f t="shared" si="18"/>
        <v>0</v>
      </c>
      <c r="AJ18" s="34">
        <f t="shared" si="19"/>
        <v>1</v>
      </c>
      <c r="AK18" s="34">
        <f t="shared" si="20"/>
        <v>5</v>
      </c>
      <c r="AL18" s="34">
        <f t="shared" si="21"/>
        <v>0</v>
      </c>
      <c r="AM18" s="34">
        <f t="shared" si="22"/>
        <v>1</v>
      </c>
      <c r="AN18" s="31" t="s">
        <v>507</v>
      </c>
      <c r="AO18" s="195" t="s">
        <v>604</v>
      </c>
      <c r="AP18" s="105"/>
    </row>
    <row r="19" spans="1:50">
      <c r="A19" s="35"/>
      <c r="B19" s="296"/>
      <c r="C19" s="296"/>
      <c r="D19" s="297"/>
      <c r="E19" s="154">
        <f>SUBTOTAL(9,E14:E18)</f>
        <v>5</v>
      </c>
      <c r="F19" s="138"/>
      <c r="G19" s="125"/>
      <c r="H19" s="37">
        <f>SUBTOTAL(9,H14:H18)</f>
        <v>450100000</v>
      </c>
      <c r="I19" s="37"/>
      <c r="J19" s="37"/>
      <c r="K19" s="37"/>
      <c r="L19" s="163">
        <f>SUBTOTAL(9,L14:L18)</f>
        <v>0</v>
      </c>
      <c r="M19" s="163">
        <f>SUBTOTAL(9,M14:M18)</f>
        <v>0</v>
      </c>
      <c r="N19" s="163">
        <f>SUBTOTAL(9,N14:N18)</f>
        <v>5</v>
      </c>
      <c r="O19" s="129">
        <f>SUBTOTAL(9,O14:O18)</f>
        <v>450100000</v>
      </c>
      <c r="P19" s="106"/>
      <c r="Q19" s="106"/>
      <c r="R19" s="104">
        <f>SUBTOTAL(9,R14:R18)</f>
        <v>0</v>
      </c>
      <c r="S19" s="36">
        <f>T19</f>
        <v>3</v>
      </c>
      <c r="T19" s="36">
        <f>SUBTOTAL(9,T14:T18)</f>
        <v>3</v>
      </c>
      <c r="U19" s="36"/>
      <c r="V19" s="132">
        <f>SUBTOTAL(9,V14:V18)</f>
        <v>350100000</v>
      </c>
      <c r="W19" s="104">
        <f>SUBTOTAL(9,W14:W18)</f>
        <v>0</v>
      </c>
      <c r="X19" s="130">
        <f>SUBTOTAL(9,X14:X18)</f>
        <v>2</v>
      </c>
      <c r="Y19" s="130">
        <f>SUBTOTAL(9,Y14:Y18)</f>
        <v>3</v>
      </c>
      <c r="Z19" s="135">
        <f>SUBTOTAL(9,Z14:Z18)</f>
        <v>325100000</v>
      </c>
      <c r="AA19" s="37">
        <f>SUBTOTAL(9,AA14:AA18)</f>
        <v>192981022</v>
      </c>
      <c r="AB19" s="37"/>
      <c r="AC19" s="37">
        <f>SUBTOTAL(9,AC14:AC18)</f>
        <v>183081022</v>
      </c>
      <c r="AD19" s="104">
        <f>SUBTOTAL(9,AD14:AD18)</f>
        <v>0</v>
      </c>
      <c r="AE19" s="130">
        <f>SUBTOTAL(9,AE14:AE18)</f>
        <v>1</v>
      </c>
      <c r="AF19" s="130">
        <f>SUBTOTAL(9,AF14:AF18)</f>
        <v>4</v>
      </c>
      <c r="AG19" s="132">
        <f>SUBTOTAL(9,AG14:AG18)</f>
        <v>283100000</v>
      </c>
      <c r="AH19" s="104">
        <f>SUBTOTAL(9,AH14:AH18)</f>
        <v>0</v>
      </c>
      <c r="AI19" s="130">
        <f>SUBTOTAL(9,AI14:AI18)</f>
        <v>0</v>
      </c>
      <c r="AJ19" s="130">
        <f>SUBTOTAL(9,AJ14:AJ18)</f>
        <v>5</v>
      </c>
      <c r="AK19" s="104"/>
      <c r="AL19" s="130">
        <f>SUBTOTAL(9,AL14:AL18)</f>
        <v>0</v>
      </c>
      <c r="AM19" s="130">
        <f>SUBTOTAL(9,AM14:AM18)</f>
        <v>3</v>
      </c>
      <c r="AN19" s="104"/>
      <c r="AO19" s="104">
        <f>SUBTOTAL(9,AO14:AO18)</f>
        <v>0</v>
      </c>
    </row>
    <row r="20" spans="1:50">
      <c r="A20" s="108"/>
      <c r="B20" s="298"/>
      <c r="C20" s="298"/>
      <c r="D20" s="299"/>
      <c r="E20" s="155"/>
      <c r="F20" s="109"/>
      <c r="G20" s="109"/>
      <c r="H20" s="109"/>
      <c r="I20" s="109"/>
      <c r="J20" s="109"/>
      <c r="K20" s="109"/>
      <c r="L20" s="155">
        <f>L19/$E$19*100</f>
        <v>0</v>
      </c>
      <c r="M20" s="155"/>
      <c r="N20" s="155">
        <f>N19/$E$19*100</f>
        <v>100</v>
      </c>
      <c r="O20" s="109"/>
      <c r="P20" s="109"/>
      <c r="Q20" s="109"/>
      <c r="R20" s="109"/>
      <c r="S20" s="110">
        <f>S19/$E$19*100</f>
        <v>60</v>
      </c>
      <c r="T20" s="109"/>
      <c r="U20" s="109"/>
      <c r="V20" s="109"/>
      <c r="W20" s="109"/>
      <c r="X20" s="110">
        <f>X19/$E$19*100</f>
        <v>40</v>
      </c>
      <c r="Y20" s="110">
        <f>Y19/$E$19*100</f>
        <v>60</v>
      </c>
      <c r="Z20" s="109"/>
      <c r="AA20" s="109"/>
      <c r="AB20" s="109"/>
      <c r="AC20" s="109"/>
      <c r="AD20" s="109"/>
      <c r="AE20" s="110">
        <f>AE19/$E$19*100</f>
        <v>20</v>
      </c>
      <c r="AF20" s="110">
        <f>AF19/$E$19*100</f>
        <v>80</v>
      </c>
      <c r="AG20" s="109"/>
      <c r="AH20" s="109"/>
      <c r="AI20" s="109"/>
      <c r="AJ20" s="109"/>
      <c r="AK20" s="109"/>
      <c r="AL20" s="110">
        <f>AL19/$E$19*100</f>
        <v>0</v>
      </c>
      <c r="AM20" s="110">
        <f>AM19/$E$19*100</f>
        <v>60</v>
      </c>
      <c r="AN20" s="109"/>
      <c r="AO20" s="109"/>
    </row>
    <row r="21" spans="1:50">
      <c r="A21" s="116"/>
      <c r="B21" s="41"/>
      <c r="C21" s="41"/>
      <c r="D21" s="146"/>
      <c r="E21" s="156"/>
      <c r="F21" s="41"/>
      <c r="G21" s="41"/>
      <c r="H21" s="218"/>
      <c r="I21" s="41"/>
      <c r="J21" s="41"/>
      <c r="K21" s="41"/>
      <c r="L21" s="156"/>
      <c r="M21" s="156"/>
      <c r="N21" s="156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</row>
    <row r="22" spans="1:50">
      <c r="A22" s="330" t="s">
        <v>376</v>
      </c>
      <c r="B22" s="330"/>
      <c r="C22" s="331"/>
      <c r="D22" s="331"/>
      <c r="E22" s="331"/>
      <c r="F22" s="331"/>
      <c r="G22" s="331"/>
      <c r="H22" s="332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</row>
    <row r="23" spans="1:50">
      <c r="A23" s="333" t="s">
        <v>203</v>
      </c>
      <c r="B23" s="334" t="s">
        <v>377</v>
      </c>
      <c r="C23" s="334"/>
      <c r="D23" s="334"/>
      <c r="E23" s="334"/>
      <c r="F23" s="334"/>
      <c r="G23" s="334"/>
      <c r="H23" s="334"/>
      <c r="I23" s="334"/>
      <c r="J23" s="334"/>
      <c r="K23" s="334"/>
      <c r="L23" s="334"/>
      <c r="M23" s="334"/>
      <c r="N23" s="334"/>
      <c r="O23" s="334"/>
      <c r="P23" s="334"/>
      <c r="Q23" s="334"/>
      <c r="R23" s="334"/>
      <c r="S23" s="331"/>
      <c r="T23" s="331"/>
      <c r="U23" s="331"/>
      <c r="V23" s="33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</row>
    <row r="24" spans="1:50">
      <c r="A24" s="333" t="s">
        <v>207</v>
      </c>
      <c r="B24" s="334" t="s">
        <v>379</v>
      </c>
      <c r="C24" s="334"/>
      <c r="D24" s="334"/>
      <c r="E24" s="334"/>
      <c r="F24" s="334"/>
      <c r="G24" s="334"/>
      <c r="H24" s="334"/>
      <c r="I24" s="334"/>
      <c r="J24" s="334"/>
      <c r="K24" s="334"/>
      <c r="L24" s="334"/>
      <c r="M24" s="334"/>
      <c r="N24" s="334"/>
      <c r="O24" s="334"/>
      <c r="P24" s="334"/>
      <c r="Q24" s="334"/>
      <c r="R24" s="334"/>
      <c r="S24" s="331"/>
      <c r="T24" s="331"/>
      <c r="U24" s="331"/>
      <c r="V24" s="33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</row>
    <row r="25" spans="1:50">
      <c r="A25" s="333" t="s">
        <v>218</v>
      </c>
      <c r="B25" s="335" t="s">
        <v>388</v>
      </c>
      <c r="C25" s="331"/>
      <c r="D25" s="331"/>
      <c r="E25" s="331"/>
      <c r="F25" s="331"/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  <c r="T25" s="331"/>
      <c r="U25" s="331"/>
      <c r="V25" s="33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</row>
    <row r="26" spans="1:50">
      <c r="A26" s="322" t="s">
        <v>324</v>
      </c>
      <c r="B26" s="322"/>
      <c r="C26" s="322"/>
      <c r="D26" s="322"/>
      <c r="E26" s="322"/>
      <c r="F26" s="322"/>
      <c r="G26" s="322"/>
      <c r="H26" s="322"/>
      <c r="I26" s="322"/>
      <c r="J26" s="322"/>
      <c r="K26" s="322"/>
      <c r="L26" s="322"/>
      <c r="M26" s="322"/>
      <c r="N26" s="322"/>
      <c r="O26" s="322"/>
      <c r="P26" s="322"/>
      <c r="Q26" s="322"/>
      <c r="R26" s="322"/>
      <c r="S26" s="322"/>
      <c r="T26" s="322"/>
      <c r="U26" s="322"/>
      <c r="V26" s="322"/>
      <c r="W26" s="43"/>
      <c r="X26" s="43"/>
      <c r="Y26" s="43"/>
      <c r="Z26" s="43"/>
      <c r="AA26" s="43"/>
      <c r="AB26" s="313" t="s">
        <v>617</v>
      </c>
      <c r="AC26" s="313"/>
      <c r="AD26" s="313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Q26" s="38" t="s">
        <v>319</v>
      </c>
      <c r="AR26" s="38" t="s">
        <v>2</v>
      </c>
      <c r="AS26" s="38" t="s">
        <v>134</v>
      </c>
      <c r="AT26" s="38" t="s">
        <v>29</v>
      </c>
      <c r="AU26" s="38" t="s">
        <v>301</v>
      </c>
      <c r="AV26" s="38" t="s">
        <v>5</v>
      </c>
      <c r="AX26" s="38" t="s">
        <v>316</v>
      </c>
    </row>
    <row r="27" spans="1:50">
      <c r="A27" s="322"/>
      <c r="B27" s="322"/>
      <c r="C27" s="322"/>
      <c r="D27" s="322"/>
      <c r="E27" s="322"/>
      <c r="F27" s="322"/>
      <c r="G27" s="322"/>
      <c r="H27" s="322"/>
      <c r="I27" s="322"/>
      <c r="J27" s="322"/>
      <c r="K27" s="322"/>
      <c r="L27" s="322"/>
      <c r="M27" s="322"/>
      <c r="N27" s="322"/>
      <c r="O27" s="322"/>
      <c r="P27" s="322"/>
      <c r="Q27" s="322"/>
      <c r="R27" s="322"/>
      <c r="S27" s="322"/>
      <c r="T27" s="322"/>
      <c r="U27" s="322"/>
      <c r="V27" s="322"/>
      <c r="W27" s="43"/>
      <c r="X27" s="43"/>
      <c r="Y27" s="43"/>
      <c r="Z27" s="43"/>
      <c r="AA27" s="43"/>
      <c r="AB27" s="219"/>
      <c r="AC27" s="219"/>
      <c r="AD27" s="219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</row>
    <row r="28" spans="1:50">
      <c r="A28" s="140" t="s">
        <v>13</v>
      </c>
      <c r="B28" s="140"/>
      <c r="C28" s="140"/>
      <c r="D28" s="140"/>
      <c r="E28" s="157"/>
      <c r="F28" s="43"/>
      <c r="G28" s="43"/>
      <c r="H28" s="43"/>
      <c r="I28" s="43"/>
      <c r="J28" s="43"/>
      <c r="K28" s="43"/>
      <c r="L28" s="157"/>
      <c r="M28" s="157"/>
      <c r="N28" s="157"/>
      <c r="O28" s="43"/>
      <c r="P28" s="43"/>
      <c r="Q28" s="329" t="s">
        <v>621</v>
      </c>
      <c r="R28" s="329"/>
      <c r="S28" s="329"/>
      <c r="T28" s="43"/>
      <c r="U28" s="43"/>
      <c r="V28" s="43"/>
      <c r="W28" s="43"/>
      <c r="X28" s="42"/>
      <c r="Y28" s="42"/>
      <c r="Z28" s="42"/>
      <c r="AA28" s="43"/>
      <c r="AB28" s="111"/>
      <c r="AC28" s="111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Q28" s="38" t="s">
        <v>320</v>
      </c>
      <c r="AR28" s="151" t="s">
        <v>309</v>
      </c>
      <c r="AS28" s="38" t="s">
        <v>135</v>
      </c>
      <c r="AT28" s="38" t="s">
        <v>30</v>
      </c>
      <c r="AU28" s="38" t="s">
        <v>302</v>
      </c>
      <c r="AV28" s="38" t="s">
        <v>364</v>
      </c>
      <c r="AX28" s="38" t="s">
        <v>496</v>
      </c>
    </row>
    <row r="29" spans="1:50">
      <c r="A29" s="140" t="s">
        <v>325</v>
      </c>
      <c r="B29" s="140"/>
      <c r="C29" s="140"/>
      <c r="D29" s="140"/>
      <c r="E29" s="157"/>
      <c r="F29" s="43"/>
      <c r="G29" s="43"/>
      <c r="H29" s="43"/>
      <c r="I29" s="43"/>
      <c r="J29" s="43"/>
      <c r="K29" s="43"/>
      <c r="L29" s="157"/>
      <c r="M29" s="157"/>
      <c r="N29" s="157"/>
      <c r="O29" s="43"/>
      <c r="P29" s="43"/>
      <c r="Q29" s="329" t="s">
        <v>622</v>
      </c>
      <c r="R29" s="329"/>
      <c r="S29" s="329"/>
      <c r="T29" s="43"/>
      <c r="U29" s="43"/>
      <c r="V29" s="43"/>
      <c r="W29" s="43"/>
      <c r="X29" s="42"/>
      <c r="Y29" s="42"/>
      <c r="Z29" s="42"/>
      <c r="AA29" s="43"/>
      <c r="AB29" s="220"/>
      <c r="AC29" s="220" t="s">
        <v>32</v>
      </c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Q29" s="38" t="s">
        <v>321</v>
      </c>
      <c r="AR29" s="151" t="s">
        <v>308</v>
      </c>
      <c r="AS29" s="38" t="s">
        <v>305</v>
      </c>
      <c r="AT29" s="38" t="s">
        <v>299</v>
      </c>
      <c r="AU29" s="38" t="s">
        <v>303</v>
      </c>
      <c r="AV29" s="38" t="s">
        <v>365</v>
      </c>
      <c r="AX29" s="38" t="s">
        <v>503</v>
      </c>
    </row>
    <row r="30" spans="1:50">
      <c r="A30" s="141" t="s">
        <v>326</v>
      </c>
      <c r="B30" s="141" t="s">
        <v>327</v>
      </c>
      <c r="C30" s="141"/>
      <c r="D30" s="141"/>
      <c r="E30" s="158"/>
      <c r="F30" s="113"/>
      <c r="G30" s="113"/>
      <c r="H30" s="113"/>
      <c r="I30" s="113"/>
      <c r="J30" s="113"/>
      <c r="K30" s="113"/>
      <c r="L30" s="158"/>
      <c r="M30" s="158"/>
      <c r="N30" s="158"/>
      <c r="O30" s="113"/>
      <c r="P30" s="113"/>
      <c r="Q30" s="113"/>
      <c r="R30" s="113"/>
      <c r="S30" s="43"/>
      <c r="T30" s="43"/>
      <c r="U30" s="43"/>
      <c r="V30" s="43"/>
      <c r="W30" s="43"/>
      <c r="X30" s="42"/>
      <c r="Y30" s="42"/>
      <c r="Z30" s="42"/>
      <c r="AA30" s="43"/>
      <c r="AB30" s="220"/>
      <c r="AC30" s="220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Q30" s="38" t="s">
        <v>322</v>
      </c>
      <c r="AR30" s="151" t="s">
        <v>313</v>
      </c>
      <c r="AT30" s="38" t="s">
        <v>300</v>
      </c>
      <c r="AV30" s="38" t="s">
        <v>366</v>
      </c>
      <c r="AX30" s="176" t="s">
        <v>508</v>
      </c>
    </row>
    <row r="31" spans="1:50">
      <c r="A31" s="141" t="s">
        <v>328</v>
      </c>
      <c r="B31" s="141" t="s">
        <v>329</v>
      </c>
      <c r="C31" s="141"/>
      <c r="D31" s="141"/>
      <c r="E31" s="158"/>
      <c r="F31" s="113"/>
      <c r="G31" s="113"/>
      <c r="H31" s="113"/>
      <c r="I31" s="113"/>
      <c r="J31" s="113"/>
      <c r="K31" s="113"/>
      <c r="L31" s="158"/>
      <c r="M31" s="158"/>
      <c r="N31" s="158"/>
      <c r="O31" s="113"/>
      <c r="P31" s="113"/>
      <c r="Q31" s="113"/>
      <c r="R31" s="113"/>
      <c r="S31" s="43"/>
      <c r="T31" s="43"/>
      <c r="U31" s="43"/>
      <c r="V31" s="43"/>
      <c r="W31" s="43"/>
      <c r="X31" s="42"/>
      <c r="Y31" s="42"/>
      <c r="Z31" s="42"/>
      <c r="AA31" s="43"/>
      <c r="AB31" s="220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Q31" s="38" t="s">
        <v>323</v>
      </c>
      <c r="AR31" s="151" t="s">
        <v>307</v>
      </c>
      <c r="AV31" s="38" t="s">
        <v>367</v>
      </c>
      <c r="AX31" s="177" t="s">
        <v>509</v>
      </c>
    </row>
    <row r="32" spans="1:50">
      <c r="A32" s="141" t="s">
        <v>41</v>
      </c>
      <c r="B32" s="141" t="s">
        <v>333</v>
      </c>
      <c r="C32" s="141"/>
      <c r="D32" s="141"/>
      <c r="E32" s="158"/>
      <c r="F32" s="113"/>
      <c r="G32" s="113"/>
      <c r="H32" s="113"/>
      <c r="I32" s="113"/>
      <c r="J32" s="113"/>
      <c r="K32" s="113"/>
      <c r="L32" s="158"/>
      <c r="M32" s="158"/>
      <c r="N32" s="158"/>
      <c r="O32" s="113"/>
      <c r="P32" s="113"/>
      <c r="Q32" s="113"/>
      <c r="R32" s="113"/>
      <c r="S32" s="43"/>
      <c r="T32" s="43"/>
      <c r="U32" s="43"/>
      <c r="V32" s="43"/>
      <c r="W32" s="43"/>
      <c r="X32" s="42"/>
      <c r="Y32" s="42"/>
      <c r="Z32" s="42"/>
      <c r="AA32" s="43"/>
      <c r="AB32" s="111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R32" s="151" t="s">
        <v>311</v>
      </c>
      <c r="AX32" s="38" t="s">
        <v>507</v>
      </c>
    </row>
    <row r="33" spans="1:50">
      <c r="A33" s="141" t="s">
        <v>45</v>
      </c>
      <c r="B33" s="141" t="s">
        <v>330</v>
      </c>
      <c r="C33" s="141"/>
      <c r="D33" s="141"/>
      <c r="E33" s="158"/>
      <c r="F33" s="113"/>
      <c r="G33" s="113"/>
      <c r="H33" s="113"/>
      <c r="I33" s="113"/>
      <c r="J33" s="113"/>
      <c r="K33" s="113"/>
      <c r="L33" s="158"/>
      <c r="M33" s="158"/>
      <c r="N33" s="158"/>
      <c r="O33" s="113"/>
      <c r="P33" s="113"/>
      <c r="Q33" s="314" t="s">
        <v>618</v>
      </c>
      <c r="R33" s="314"/>
      <c r="S33" s="314"/>
      <c r="T33" s="43"/>
      <c r="U33" s="43"/>
      <c r="V33" s="43"/>
      <c r="W33" s="43"/>
      <c r="X33" s="43"/>
      <c r="Y33" s="43"/>
      <c r="Z33" s="43"/>
      <c r="AA33" s="43"/>
      <c r="AB33" s="314" t="s">
        <v>618</v>
      </c>
      <c r="AC33" s="314"/>
      <c r="AD33" s="314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R33" s="151" t="s">
        <v>314</v>
      </c>
    </row>
    <row r="34" spans="1:50">
      <c r="A34" s="141" t="s">
        <v>46</v>
      </c>
      <c r="B34" s="141" t="s">
        <v>331</v>
      </c>
      <c r="C34" s="141"/>
      <c r="D34" s="141"/>
      <c r="E34" s="158"/>
      <c r="F34" s="113"/>
      <c r="G34" s="113"/>
      <c r="H34" s="113"/>
      <c r="I34" s="113"/>
      <c r="J34" s="113"/>
      <c r="K34" s="113"/>
      <c r="L34" s="158"/>
      <c r="M34" s="158"/>
      <c r="N34" s="158"/>
      <c r="O34" s="113"/>
      <c r="P34" s="113"/>
      <c r="Q34" s="291" t="s">
        <v>619</v>
      </c>
      <c r="R34" s="291"/>
      <c r="S34" s="291"/>
      <c r="T34" s="43"/>
      <c r="U34" s="43"/>
      <c r="V34" s="43"/>
      <c r="W34" s="43"/>
      <c r="X34" s="42"/>
      <c r="Y34" s="42"/>
      <c r="Z34" s="42"/>
      <c r="AA34" s="43"/>
      <c r="AB34" s="291" t="s">
        <v>619</v>
      </c>
      <c r="AC34" s="291"/>
      <c r="AD34" s="291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R34" s="151" t="s">
        <v>312</v>
      </c>
    </row>
    <row r="35" spans="1:50">
      <c r="A35" s="141" t="s">
        <v>334</v>
      </c>
      <c r="B35" s="141" t="s">
        <v>335</v>
      </c>
      <c r="C35" s="141"/>
      <c r="D35" s="141"/>
      <c r="E35" s="158"/>
      <c r="F35" s="113"/>
      <c r="G35" s="113"/>
      <c r="H35" s="113"/>
      <c r="I35" s="113"/>
      <c r="J35" s="113"/>
      <c r="K35" s="113"/>
      <c r="L35" s="158"/>
      <c r="M35" s="158"/>
      <c r="N35" s="158"/>
      <c r="O35" s="113"/>
      <c r="P35" s="113"/>
      <c r="Q35" s="291" t="s">
        <v>620</v>
      </c>
      <c r="R35" s="291"/>
      <c r="S35" s="291"/>
      <c r="T35" s="43"/>
      <c r="U35" s="43"/>
      <c r="V35" s="43"/>
      <c r="W35" s="43"/>
      <c r="X35" s="42"/>
      <c r="Y35" s="42"/>
      <c r="Z35" s="42"/>
      <c r="AA35" s="43"/>
      <c r="AB35" s="291" t="s">
        <v>620</v>
      </c>
      <c r="AC35" s="291"/>
      <c r="AD35" s="291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R35" s="151" t="s">
        <v>315</v>
      </c>
    </row>
    <row r="36" spans="1:50">
      <c r="A36" s="141" t="s">
        <v>47</v>
      </c>
      <c r="B36" s="141" t="s">
        <v>336</v>
      </c>
      <c r="C36" s="141"/>
      <c r="D36" s="141"/>
      <c r="E36" s="158"/>
      <c r="F36" s="113"/>
      <c r="G36" s="113"/>
      <c r="H36" s="113"/>
      <c r="I36" s="113"/>
      <c r="J36" s="113"/>
      <c r="K36" s="113"/>
      <c r="L36" s="158"/>
      <c r="M36" s="158"/>
      <c r="N36" s="158"/>
      <c r="O36" s="113"/>
      <c r="P36" s="113"/>
      <c r="Q36" s="113"/>
      <c r="R36" s="11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R36" s="151" t="s">
        <v>317</v>
      </c>
    </row>
    <row r="37" spans="1:50">
      <c r="A37" s="141" t="s">
        <v>337</v>
      </c>
      <c r="B37" s="142" t="s">
        <v>338</v>
      </c>
      <c r="C37" s="142"/>
      <c r="D37" s="142"/>
      <c r="E37" s="159"/>
      <c r="F37" s="114"/>
      <c r="G37" s="114"/>
      <c r="H37" s="114"/>
      <c r="I37" s="114"/>
      <c r="J37" s="114"/>
      <c r="K37" s="114"/>
      <c r="L37" s="159"/>
      <c r="M37" s="159"/>
      <c r="N37" s="159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43"/>
      <c r="AC37" s="43"/>
      <c r="AD37" s="43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R37" s="151" t="s">
        <v>318</v>
      </c>
    </row>
    <row r="38" spans="1:50">
      <c r="A38" s="141" t="s">
        <v>339</v>
      </c>
      <c r="B38" s="142" t="s">
        <v>340</v>
      </c>
      <c r="C38" s="142"/>
      <c r="D38" s="142"/>
      <c r="E38" s="159"/>
      <c r="F38" s="114"/>
      <c r="G38" s="114"/>
      <c r="H38" s="114"/>
      <c r="I38" s="114"/>
      <c r="J38" s="114"/>
      <c r="K38" s="114"/>
      <c r="L38" s="159"/>
      <c r="M38" s="159"/>
      <c r="N38" s="159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R38" s="151"/>
    </row>
    <row r="39" spans="1:50">
      <c r="A39" s="141" t="s">
        <v>341</v>
      </c>
      <c r="B39" s="142" t="s">
        <v>342</v>
      </c>
      <c r="C39" s="142"/>
      <c r="D39" s="142"/>
      <c r="E39" s="159"/>
      <c r="F39" s="114"/>
      <c r="G39" s="114"/>
      <c r="H39" s="114"/>
      <c r="I39" s="114"/>
      <c r="J39" s="114"/>
      <c r="K39" s="114"/>
      <c r="L39" s="159"/>
      <c r="M39" s="159"/>
      <c r="N39" s="159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Q39" s="38" t="s">
        <v>320</v>
      </c>
      <c r="AR39" s="151" t="s">
        <v>309</v>
      </c>
      <c r="AS39" s="38" t="s">
        <v>305</v>
      </c>
      <c r="AU39" s="38" t="s">
        <v>302</v>
      </c>
      <c r="AV39" s="38" t="s">
        <v>364</v>
      </c>
      <c r="AX39" s="38" t="s">
        <v>496</v>
      </c>
    </row>
    <row r="40" spans="1:50">
      <c r="A40" s="141" t="s">
        <v>343</v>
      </c>
      <c r="B40" s="143" t="s">
        <v>344</v>
      </c>
      <c r="C40" s="143"/>
      <c r="D40" s="143"/>
      <c r="E40" s="160"/>
      <c r="F40" s="112"/>
      <c r="G40" s="112"/>
      <c r="H40" s="112"/>
      <c r="I40" s="112"/>
      <c r="J40" s="112"/>
      <c r="K40" s="112"/>
      <c r="L40" s="160"/>
      <c r="M40" s="160"/>
      <c r="N40" s="160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4"/>
      <c r="AC40" s="114"/>
      <c r="AD40" s="114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Q40" s="38" t="s">
        <v>321</v>
      </c>
      <c r="AR40" s="151" t="s">
        <v>308</v>
      </c>
      <c r="AS40" s="38" t="s">
        <v>135</v>
      </c>
      <c r="AU40" s="38" t="s">
        <v>303</v>
      </c>
      <c r="AV40" s="38" t="s">
        <v>365</v>
      </c>
      <c r="AX40" s="38" t="s">
        <v>503</v>
      </c>
    </row>
    <row r="41" spans="1:50">
      <c r="A41" s="141" t="s">
        <v>345</v>
      </c>
      <c r="B41" s="142" t="s">
        <v>346</v>
      </c>
      <c r="C41" s="142"/>
      <c r="D41" s="142"/>
      <c r="E41" s="159"/>
      <c r="F41" s="114"/>
      <c r="G41" s="114"/>
      <c r="H41" s="114"/>
      <c r="I41" s="114"/>
      <c r="J41" s="114"/>
      <c r="K41" s="114"/>
      <c r="L41" s="159"/>
      <c r="M41" s="159"/>
      <c r="N41" s="159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2"/>
      <c r="AC41" s="112"/>
      <c r="AD41" s="112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Q41" s="38" t="s">
        <v>322</v>
      </c>
      <c r="AR41" s="151" t="s">
        <v>313</v>
      </c>
      <c r="AV41" s="38" t="s">
        <v>366</v>
      </c>
      <c r="AX41" s="176" t="s">
        <v>508</v>
      </c>
    </row>
    <row r="42" spans="1:50">
      <c r="A42" s="141" t="s">
        <v>347</v>
      </c>
      <c r="B42" s="142" t="s">
        <v>348</v>
      </c>
      <c r="C42" s="142"/>
      <c r="D42" s="142"/>
      <c r="E42" s="159"/>
      <c r="F42" s="114"/>
      <c r="G42" s="114"/>
      <c r="H42" s="114"/>
      <c r="I42" s="114"/>
      <c r="J42" s="114"/>
      <c r="K42" s="114"/>
      <c r="L42" s="159"/>
      <c r="M42" s="159"/>
      <c r="N42" s="159"/>
      <c r="O42" s="114"/>
      <c r="P42" s="114"/>
      <c r="Q42" s="114"/>
      <c r="R42" s="114"/>
      <c r="S42" s="44"/>
      <c r="T42" s="44"/>
      <c r="U42" s="44"/>
      <c r="V42" s="44"/>
      <c r="W42" s="44"/>
      <c r="X42" s="44"/>
      <c r="Y42" s="44"/>
      <c r="Z42" s="44"/>
      <c r="AA42" s="44"/>
      <c r="AB42" s="114"/>
      <c r="AC42" s="114"/>
      <c r="AD42" s="11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Q42" s="38" t="s">
        <v>323</v>
      </c>
      <c r="AR42" s="151" t="s">
        <v>307</v>
      </c>
      <c r="AV42" s="38" t="s">
        <v>367</v>
      </c>
      <c r="AX42" s="177" t="s">
        <v>509</v>
      </c>
    </row>
    <row r="43" spans="1:50">
      <c r="A43" s="141" t="s">
        <v>349</v>
      </c>
      <c r="B43" s="142" t="s">
        <v>350</v>
      </c>
      <c r="C43" s="142"/>
      <c r="D43" s="144"/>
      <c r="E43" s="161"/>
      <c r="F43" s="107"/>
      <c r="G43" s="107"/>
      <c r="H43" s="107"/>
      <c r="I43" s="107"/>
      <c r="J43" s="107"/>
      <c r="K43" s="107"/>
      <c r="L43" s="161"/>
      <c r="M43" s="161"/>
      <c r="N43" s="161"/>
      <c r="O43" s="107"/>
      <c r="P43" s="107"/>
      <c r="Q43" s="107"/>
      <c r="R43" s="107"/>
      <c r="AB43" s="44"/>
      <c r="AC43" s="44"/>
      <c r="AD43" s="44"/>
      <c r="AR43" s="151" t="s">
        <v>310</v>
      </c>
      <c r="AX43" s="178" t="s">
        <v>500</v>
      </c>
    </row>
    <row r="44" spans="1:50">
      <c r="A44" s="141" t="s">
        <v>351</v>
      </c>
      <c r="B44" s="142" t="s">
        <v>352</v>
      </c>
      <c r="C44" s="142"/>
      <c r="D44" s="144"/>
      <c r="E44" s="161"/>
      <c r="F44" s="107"/>
      <c r="G44" s="107"/>
      <c r="H44" s="107"/>
      <c r="I44" s="107"/>
      <c r="J44" s="107"/>
      <c r="K44" s="107"/>
      <c r="L44" s="161"/>
      <c r="M44" s="161"/>
      <c r="N44" s="161"/>
      <c r="O44" s="107"/>
      <c r="P44" s="107"/>
      <c r="Q44" s="107"/>
      <c r="R44" s="107"/>
      <c r="AR44" s="151" t="s">
        <v>311</v>
      </c>
      <c r="AX44" s="38" t="s">
        <v>507</v>
      </c>
    </row>
    <row r="45" spans="1:50">
      <c r="A45" s="141" t="s">
        <v>55</v>
      </c>
      <c r="B45" s="142" t="s">
        <v>353</v>
      </c>
      <c r="C45" s="142"/>
      <c r="D45" s="144"/>
      <c r="E45" s="161"/>
      <c r="F45" s="107"/>
      <c r="G45" s="107"/>
      <c r="H45" s="107"/>
      <c r="I45" s="107"/>
      <c r="J45" s="107"/>
      <c r="K45" s="107"/>
      <c r="L45" s="161"/>
      <c r="M45" s="161"/>
      <c r="N45" s="161"/>
      <c r="O45" s="107"/>
      <c r="P45" s="107"/>
      <c r="Q45" s="107"/>
      <c r="R45" s="107"/>
      <c r="AR45" s="151" t="s">
        <v>314</v>
      </c>
    </row>
    <row r="46" spans="1:50">
      <c r="A46" s="141" t="s">
        <v>153</v>
      </c>
      <c r="B46" s="142" t="s">
        <v>354</v>
      </c>
      <c r="C46" s="142"/>
      <c r="D46" s="144"/>
      <c r="E46" s="161"/>
      <c r="F46" s="107"/>
      <c r="G46" s="107"/>
      <c r="H46" s="107"/>
      <c r="I46" s="107"/>
      <c r="J46" s="107"/>
      <c r="K46" s="107"/>
      <c r="L46" s="161"/>
      <c r="M46" s="161"/>
      <c r="N46" s="161"/>
      <c r="O46" s="107"/>
      <c r="P46" s="107"/>
      <c r="Q46" s="107"/>
      <c r="R46" s="107"/>
      <c r="AR46" s="151" t="s">
        <v>312</v>
      </c>
    </row>
    <row r="47" spans="1:50">
      <c r="A47" s="141" t="s">
        <v>355</v>
      </c>
      <c r="B47" s="142" t="s">
        <v>356</v>
      </c>
      <c r="C47" s="142"/>
      <c r="D47" s="144"/>
      <c r="E47" s="161"/>
      <c r="F47" s="107"/>
      <c r="G47" s="107"/>
      <c r="H47" s="107"/>
      <c r="I47" s="107"/>
      <c r="J47" s="107"/>
      <c r="K47" s="107"/>
      <c r="L47" s="161"/>
      <c r="M47" s="161"/>
      <c r="N47" s="161"/>
      <c r="O47" s="107"/>
      <c r="P47" s="107"/>
      <c r="Q47" s="107"/>
      <c r="R47" s="107"/>
      <c r="AR47" s="151" t="s">
        <v>315</v>
      </c>
    </row>
    <row r="48" spans="1:50">
      <c r="A48" s="107"/>
      <c r="B48" s="107"/>
      <c r="C48" s="107"/>
      <c r="D48" s="169"/>
      <c r="E48" s="161"/>
      <c r="F48" s="107"/>
      <c r="G48" s="107"/>
      <c r="H48" s="107"/>
      <c r="I48" s="107"/>
      <c r="J48" s="107"/>
      <c r="K48" s="107"/>
      <c r="L48" s="161"/>
      <c r="M48" s="161"/>
      <c r="N48" s="161"/>
      <c r="O48" s="107"/>
      <c r="P48" s="107"/>
      <c r="Q48" s="107"/>
      <c r="R48" s="107"/>
      <c r="AR48" s="151" t="s">
        <v>317</v>
      </c>
    </row>
    <row r="49" spans="1:44">
      <c r="A49" s="117" t="s">
        <v>357</v>
      </c>
      <c r="B49" s="107"/>
      <c r="C49" s="107"/>
      <c r="D49" s="169"/>
      <c r="E49" s="161"/>
      <c r="F49" s="107"/>
      <c r="G49" s="107"/>
      <c r="H49" s="107"/>
      <c r="I49" s="107"/>
      <c r="J49" s="107"/>
      <c r="K49" s="107"/>
      <c r="L49" s="161"/>
      <c r="M49" s="161"/>
      <c r="N49" s="161"/>
      <c r="O49" s="107"/>
      <c r="P49" s="107"/>
      <c r="Q49" s="107"/>
      <c r="R49" s="107"/>
      <c r="AR49" s="151" t="s">
        <v>318</v>
      </c>
    </row>
    <row r="50" spans="1:44">
      <c r="A50" s="117" t="s">
        <v>358</v>
      </c>
      <c r="B50" s="107"/>
      <c r="C50" s="107"/>
      <c r="D50" s="169"/>
      <c r="E50" s="161"/>
      <c r="F50" s="107"/>
      <c r="G50" s="107"/>
      <c r="H50" s="107"/>
      <c r="I50" s="107"/>
      <c r="J50" s="107"/>
      <c r="K50" s="107"/>
      <c r="L50" s="161"/>
      <c r="M50" s="161"/>
      <c r="N50" s="161"/>
      <c r="O50" s="107"/>
      <c r="P50" s="107"/>
      <c r="Q50" s="107"/>
      <c r="R50" s="107"/>
    </row>
    <row r="51" spans="1:44">
      <c r="A51" s="107"/>
      <c r="B51" s="107"/>
      <c r="C51" s="107"/>
      <c r="D51" s="169"/>
      <c r="E51" s="161"/>
      <c r="F51" s="107"/>
      <c r="G51" s="107"/>
      <c r="H51" s="107"/>
      <c r="I51" s="107"/>
      <c r="J51" s="107"/>
      <c r="K51" s="107"/>
      <c r="L51" s="161"/>
      <c r="M51" s="161"/>
      <c r="N51" s="161"/>
      <c r="O51" s="107"/>
      <c r="P51" s="107"/>
      <c r="Q51" s="107"/>
      <c r="R51" s="107"/>
    </row>
    <row r="52" spans="1:44">
      <c r="A52" s="107"/>
      <c r="B52" s="107"/>
      <c r="C52" s="107"/>
      <c r="D52" s="169"/>
      <c r="E52" s="161"/>
      <c r="F52" s="107"/>
      <c r="G52" s="107"/>
      <c r="H52" s="107"/>
      <c r="I52" s="107"/>
      <c r="J52" s="107"/>
      <c r="K52" s="107"/>
      <c r="L52" s="161"/>
      <c r="M52" s="161"/>
      <c r="N52" s="161"/>
      <c r="O52" s="107"/>
      <c r="P52" s="107"/>
      <c r="Q52" s="107"/>
      <c r="R52" s="107"/>
    </row>
    <row r="53" spans="1:44">
      <c r="A53" s="107"/>
      <c r="B53" s="107"/>
      <c r="C53" s="107"/>
      <c r="D53" s="169"/>
      <c r="E53" s="161"/>
      <c r="F53" s="107"/>
      <c r="G53" s="107"/>
      <c r="H53" s="107"/>
      <c r="I53" s="107"/>
      <c r="J53" s="107"/>
      <c r="K53" s="107"/>
      <c r="L53" s="161"/>
      <c r="M53" s="161"/>
      <c r="N53" s="161"/>
      <c r="O53" s="107"/>
      <c r="P53" s="107"/>
      <c r="Q53" s="107"/>
      <c r="R53" s="107"/>
    </row>
    <row r="54" spans="1:44">
      <c r="A54" s="107"/>
      <c r="B54" s="107"/>
      <c r="C54" s="107"/>
      <c r="D54" s="169"/>
      <c r="E54" s="161"/>
      <c r="F54" s="107"/>
      <c r="G54" s="107"/>
      <c r="H54" s="107"/>
      <c r="I54" s="107"/>
      <c r="J54" s="107"/>
      <c r="K54" s="107"/>
      <c r="L54" s="161"/>
      <c r="M54" s="161"/>
      <c r="N54" s="161"/>
      <c r="O54" s="107"/>
      <c r="P54" s="107"/>
      <c r="Q54" s="107"/>
      <c r="R54" s="107"/>
    </row>
    <row r="55" spans="1:44">
      <c r="A55" s="107"/>
      <c r="B55" s="107"/>
      <c r="C55" s="107"/>
      <c r="D55" s="169"/>
      <c r="E55" s="161"/>
      <c r="F55" s="107"/>
      <c r="G55" s="107"/>
      <c r="H55" s="107"/>
      <c r="I55" s="107"/>
      <c r="J55" s="107"/>
      <c r="K55" s="107"/>
      <c r="L55" s="161"/>
      <c r="M55" s="161"/>
      <c r="N55" s="161"/>
      <c r="O55" s="107"/>
      <c r="P55" s="107"/>
      <c r="Q55" s="107"/>
      <c r="R55" s="107"/>
    </row>
    <row r="56" spans="1:44">
      <c r="A56" s="107"/>
      <c r="B56" s="107"/>
      <c r="C56" s="107"/>
      <c r="D56" s="169"/>
      <c r="E56" s="161"/>
      <c r="F56" s="107"/>
      <c r="G56" s="107"/>
      <c r="H56" s="107"/>
      <c r="I56" s="107"/>
      <c r="J56" s="107"/>
      <c r="K56" s="107"/>
      <c r="L56" s="161"/>
      <c r="M56" s="161"/>
      <c r="N56" s="161"/>
      <c r="O56" s="107"/>
      <c r="P56" s="107"/>
      <c r="Q56" s="107"/>
      <c r="R56" s="107"/>
    </row>
    <row r="57" spans="1:44">
      <c r="A57" s="107"/>
      <c r="B57" s="107"/>
      <c r="C57" s="107"/>
      <c r="D57" s="169"/>
      <c r="E57" s="161"/>
      <c r="F57" s="107"/>
      <c r="G57" s="107"/>
      <c r="H57" s="107"/>
      <c r="I57" s="107"/>
      <c r="J57" s="107"/>
      <c r="K57" s="107"/>
      <c r="L57" s="161"/>
      <c r="M57" s="161"/>
      <c r="N57" s="161"/>
      <c r="O57" s="107"/>
      <c r="P57" s="107"/>
      <c r="Q57" s="107"/>
      <c r="R57" s="107"/>
    </row>
    <row r="58" spans="1:44">
      <c r="A58" s="107"/>
      <c r="B58" s="107"/>
      <c r="C58" s="107"/>
      <c r="D58" s="169"/>
      <c r="E58" s="161"/>
      <c r="F58" s="107"/>
      <c r="G58" s="107"/>
      <c r="H58" s="107"/>
      <c r="I58" s="107"/>
      <c r="J58" s="107"/>
      <c r="K58" s="107"/>
      <c r="L58" s="161"/>
      <c r="M58" s="161"/>
      <c r="N58" s="161"/>
      <c r="O58" s="107"/>
      <c r="P58" s="107"/>
      <c r="Q58" s="107"/>
      <c r="R58" s="107"/>
    </row>
    <row r="59" spans="1:44">
      <c r="A59" s="107"/>
      <c r="B59" s="107"/>
      <c r="C59" s="107"/>
      <c r="D59" s="169"/>
      <c r="E59" s="161"/>
      <c r="F59" s="107"/>
      <c r="G59" s="107"/>
      <c r="H59" s="107"/>
      <c r="I59" s="107"/>
      <c r="J59" s="107"/>
      <c r="K59" s="107"/>
      <c r="L59" s="161"/>
      <c r="M59" s="161"/>
      <c r="N59" s="161"/>
      <c r="O59" s="107"/>
      <c r="P59" s="107"/>
      <c r="Q59" s="107"/>
      <c r="R59" s="107"/>
    </row>
    <row r="60" spans="1:44">
      <c r="A60" s="107"/>
      <c r="B60" s="107"/>
      <c r="C60" s="107"/>
      <c r="D60" s="169"/>
      <c r="E60" s="161"/>
      <c r="F60" s="107"/>
      <c r="G60" s="107"/>
      <c r="H60" s="107"/>
      <c r="I60" s="107"/>
      <c r="J60" s="107"/>
      <c r="K60" s="107"/>
      <c r="L60" s="161"/>
      <c r="M60" s="161"/>
      <c r="N60" s="161"/>
      <c r="O60" s="107"/>
      <c r="P60" s="107"/>
      <c r="Q60" s="107"/>
      <c r="R60" s="107"/>
    </row>
    <row r="61" spans="1:44">
      <c r="A61" s="107"/>
      <c r="B61" s="107"/>
      <c r="C61" s="107"/>
      <c r="D61" s="169"/>
      <c r="E61" s="161"/>
      <c r="F61" s="107"/>
      <c r="G61" s="107"/>
      <c r="H61" s="107"/>
      <c r="I61" s="107"/>
      <c r="J61" s="107"/>
      <c r="K61" s="107"/>
      <c r="L61" s="161"/>
      <c r="M61" s="161"/>
      <c r="N61" s="161"/>
      <c r="O61" s="107"/>
      <c r="P61" s="107"/>
      <c r="Q61" s="107"/>
      <c r="R61" s="107"/>
    </row>
    <row r="62" spans="1:44">
      <c r="A62" s="107"/>
      <c r="B62" s="107"/>
      <c r="C62" s="107"/>
      <c r="D62" s="169"/>
      <c r="E62" s="161"/>
      <c r="F62" s="107"/>
      <c r="G62" s="107"/>
      <c r="H62" s="107"/>
      <c r="I62" s="107"/>
      <c r="J62" s="107"/>
      <c r="K62" s="107"/>
      <c r="L62" s="161"/>
      <c r="M62" s="161"/>
      <c r="N62" s="161"/>
      <c r="O62" s="107"/>
      <c r="P62" s="107"/>
      <c r="Q62" s="107"/>
      <c r="R62" s="107"/>
    </row>
    <row r="63" spans="1:44">
      <c r="A63" s="107"/>
      <c r="B63" s="107"/>
      <c r="C63" s="107"/>
      <c r="D63" s="169"/>
      <c r="E63" s="161"/>
      <c r="F63" s="107"/>
      <c r="G63" s="107"/>
      <c r="H63" s="107"/>
      <c r="I63" s="107"/>
      <c r="J63" s="107"/>
      <c r="K63" s="107"/>
      <c r="L63" s="161"/>
      <c r="M63" s="161"/>
      <c r="N63" s="161"/>
      <c r="O63" s="107"/>
      <c r="P63" s="107"/>
      <c r="Q63" s="107"/>
      <c r="R63" s="107"/>
    </row>
    <row r="64" spans="1:44">
      <c r="B64" s="107"/>
      <c r="C64" s="107"/>
      <c r="D64" s="169"/>
      <c r="E64" s="161"/>
      <c r="F64" s="107"/>
      <c r="G64" s="107"/>
      <c r="H64" s="107"/>
      <c r="I64" s="107"/>
      <c r="J64" s="107"/>
      <c r="K64" s="107"/>
      <c r="L64" s="161"/>
      <c r="M64" s="161"/>
      <c r="N64" s="161"/>
      <c r="O64" s="107"/>
      <c r="P64" s="107"/>
      <c r="Q64" s="107"/>
      <c r="R64" s="107"/>
    </row>
    <row r="65" spans="2:18">
      <c r="B65" s="107"/>
      <c r="C65" s="107"/>
      <c r="D65" s="169"/>
      <c r="E65" s="161"/>
      <c r="F65" s="107"/>
      <c r="G65" s="107"/>
      <c r="H65" s="107"/>
      <c r="I65" s="107"/>
      <c r="J65" s="107"/>
      <c r="K65" s="107"/>
      <c r="L65" s="161"/>
      <c r="M65" s="161"/>
      <c r="N65" s="161"/>
      <c r="O65" s="107"/>
      <c r="P65" s="107"/>
      <c r="Q65" s="107"/>
      <c r="R65" s="107"/>
    </row>
    <row r="66" spans="2:18">
      <c r="B66" s="107"/>
      <c r="C66" s="107"/>
      <c r="D66" s="169"/>
      <c r="E66" s="161"/>
      <c r="F66" s="107"/>
      <c r="G66" s="107"/>
      <c r="H66" s="107"/>
      <c r="I66" s="107"/>
      <c r="J66" s="107"/>
      <c r="K66" s="107"/>
      <c r="L66" s="161"/>
      <c r="M66" s="161"/>
      <c r="N66" s="161"/>
      <c r="O66" s="107"/>
      <c r="P66" s="107"/>
      <c r="Q66" s="107"/>
      <c r="R66" s="107"/>
    </row>
    <row r="67" spans="2:18">
      <c r="B67" s="107"/>
      <c r="C67" s="107"/>
      <c r="D67" s="169"/>
      <c r="E67" s="161"/>
      <c r="F67" s="107"/>
      <c r="G67" s="107"/>
      <c r="H67" s="107"/>
      <c r="I67" s="107"/>
      <c r="J67" s="107"/>
      <c r="K67" s="107"/>
      <c r="L67" s="161"/>
      <c r="M67" s="161"/>
      <c r="N67" s="161"/>
      <c r="O67" s="107"/>
      <c r="P67" s="107"/>
      <c r="Q67" s="107"/>
      <c r="R67" s="107"/>
    </row>
    <row r="68" spans="2:18">
      <c r="B68" s="107"/>
      <c r="C68" s="107"/>
      <c r="D68" s="169"/>
      <c r="E68" s="161"/>
      <c r="F68" s="107"/>
      <c r="G68" s="107"/>
      <c r="H68" s="107"/>
      <c r="I68" s="107"/>
      <c r="J68" s="107"/>
      <c r="K68" s="107"/>
      <c r="L68" s="161"/>
      <c r="M68" s="161"/>
      <c r="N68" s="161"/>
      <c r="O68" s="107"/>
      <c r="P68" s="107"/>
      <c r="Q68" s="107"/>
      <c r="R68" s="107"/>
    </row>
    <row r="69" spans="2:18">
      <c r="B69" s="107"/>
      <c r="C69" s="107"/>
      <c r="D69" s="169"/>
      <c r="E69" s="161"/>
      <c r="F69" s="107"/>
      <c r="G69" s="107"/>
      <c r="H69" s="107"/>
      <c r="I69" s="107"/>
      <c r="J69" s="107"/>
      <c r="K69" s="107"/>
      <c r="L69" s="161"/>
      <c r="M69" s="161"/>
      <c r="N69" s="161"/>
      <c r="O69" s="107"/>
      <c r="P69" s="107"/>
      <c r="Q69" s="107"/>
      <c r="R69" s="107"/>
    </row>
    <row r="70" spans="2:18">
      <c r="B70" s="107"/>
      <c r="C70" s="107"/>
      <c r="D70" s="169"/>
      <c r="E70" s="161"/>
      <c r="F70" s="107"/>
      <c r="G70" s="107"/>
      <c r="H70" s="107"/>
      <c r="I70" s="107"/>
      <c r="J70" s="107"/>
      <c r="K70" s="107"/>
      <c r="L70" s="161"/>
      <c r="M70" s="161"/>
      <c r="N70" s="161"/>
      <c r="O70" s="107"/>
      <c r="P70" s="107"/>
      <c r="Q70" s="107"/>
      <c r="R70" s="107"/>
    </row>
    <row r="71" spans="2:18">
      <c r="B71" s="107"/>
      <c r="C71" s="107"/>
      <c r="D71" s="169"/>
      <c r="E71" s="161"/>
      <c r="F71" s="107"/>
      <c r="G71" s="107"/>
      <c r="H71" s="107"/>
      <c r="I71" s="107"/>
      <c r="J71" s="107"/>
      <c r="K71" s="107"/>
      <c r="L71" s="161"/>
      <c r="M71" s="161"/>
      <c r="N71" s="161"/>
      <c r="O71" s="107"/>
      <c r="P71" s="107"/>
      <c r="Q71" s="107"/>
      <c r="R71" s="107"/>
    </row>
  </sheetData>
  <sheetProtection formatCells="0" formatColumns="0" formatRows="0" insertColumns="0" insertRows="0" deleteColumns="0" deleteRows="0" sort="0"/>
  <autoFilter ref="A13:BA20">
    <filterColumn colId="1" showButton="0"/>
  </autoFilter>
  <dataConsolidate/>
  <mergeCells count="52">
    <mergeCell ref="Q34:S34"/>
    <mergeCell ref="AB34:AD34"/>
    <mergeCell ref="Q35:S35"/>
    <mergeCell ref="AB35:AD35"/>
    <mergeCell ref="B24:R24"/>
    <mergeCell ref="AB26:AD26"/>
    <mergeCell ref="Q28:S28"/>
    <mergeCell ref="Q29:S29"/>
    <mergeCell ref="Q33:S33"/>
    <mergeCell ref="AB33:AD33"/>
    <mergeCell ref="AF10:AF11"/>
    <mergeCell ref="B13:C13"/>
    <mergeCell ref="B19:D19"/>
    <mergeCell ref="B20:D20"/>
    <mergeCell ref="A22:B22"/>
    <mergeCell ref="B23:R23"/>
    <mergeCell ref="AH9:AH12"/>
    <mergeCell ref="AL9:AM11"/>
    <mergeCell ref="AO9:AO12"/>
    <mergeCell ref="S10:S12"/>
    <mergeCell ref="T10:T12"/>
    <mergeCell ref="V10:V12"/>
    <mergeCell ref="W10:W12"/>
    <mergeCell ref="X10:X12"/>
    <mergeCell ref="Y10:Y11"/>
    <mergeCell ref="AA10:AA12"/>
    <mergeCell ref="L9:L12"/>
    <mergeCell ref="N9:N12"/>
    <mergeCell ref="P9:P12"/>
    <mergeCell ref="Q9:Q12"/>
    <mergeCell ref="R9:R12"/>
    <mergeCell ref="T9:AE9"/>
    <mergeCell ref="AB10:AB12"/>
    <mergeCell ref="AC10:AC12"/>
    <mergeCell ref="AD10:AD12"/>
    <mergeCell ref="AE10:AE12"/>
    <mergeCell ref="A6:B6"/>
    <mergeCell ref="D6:H6"/>
    <mergeCell ref="A7:B7"/>
    <mergeCell ref="D7:H7"/>
    <mergeCell ref="A9:A12"/>
    <mergeCell ref="B9:C12"/>
    <mergeCell ref="D9:D12"/>
    <mergeCell ref="E9:E12"/>
    <mergeCell ref="F9:F12"/>
    <mergeCell ref="H9:H12"/>
    <mergeCell ref="A2:AO2"/>
    <mergeCell ref="A3:AO3"/>
    <mergeCell ref="A4:B4"/>
    <mergeCell ref="D4:H4"/>
    <mergeCell ref="A5:B5"/>
    <mergeCell ref="D5:H5"/>
  </mergeCells>
  <dataValidations count="7">
    <dataValidation type="list" allowBlank="1" showInputMessage="1" showErrorMessage="1" sqref="S14:S18">
      <formula1>$AU$39:$AU$40</formula1>
    </dataValidation>
    <dataValidation type="list" allowBlank="1" showInputMessage="1" showErrorMessage="1" sqref="R14:R18">
      <formula1>$AR$39:$AR$50</formula1>
    </dataValidation>
    <dataValidation type="list" allowBlank="1" showInputMessage="1" showErrorMessage="1" sqref="Q14:Q18">
      <formula1>$AQ$39:$AQ$43</formula1>
    </dataValidation>
    <dataValidation type="list" allowBlank="1" showInputMessage="1" showErrorMessage="1" sqref="P14:P18">
      <formula1>$AT$39:$AT$41</formula1>
    </dataValidation>
    <dataValidation type="list" allowBlank="1" showInputMessage="1" showErrorMessage="1" sqref="AN14:AN18">
      <formula1>$AX$39:$AX$55</formula1>
    </dataValidation>
    <dataValidation type="list" allowBlank="1" showInputMessage="1" showErrorMessage="1" sqref="AH14:AH18">
      <formula1>$AS$39:$AS$40</formula1>
    </dataValidation>
    <dataValidation type="list" allowBlank="1" showInputMessage="1" showErrorMessage="1" sqref="F14:F18">
      <formula1>#REF!</formula1>
    </dataValidation>
  </dataValidations>
  <printOptions horizontalCentered="1"/>
  <pageMargins left="1.3" right="0.15748031496063" top="0.23622047244094499" bottom="0.23622047244094499" header="0.196850393700787" footer="0.196850393700787"/>
  <pageSetup paperSize="5" scale="51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206"/>
  <sheetViews>
    <sheetView topLeftCell="A4" zoomScale="85" zoomScaleNormal="85" workbookViewId="0">
      <pane xSplit="3" ySplit="6" topLeftCell="D94" activePane="bottomRight" state="frozen"/>
      <selection activeCell="G103" sqref="G103"/>
      <selection pane="topRight" activeCell="G103" sqref="G103"/>
      <selection pane="bottomLeft" activeCell="G103" sqref="G103"/>
      <selection pane="bottomRight" activeCell="G103" sqref="G103"/>
    </sheetView>
  </sheetViews>
  <sheetFormatPr defaultRowHeight="14.4"/>
  <cols>
    <col min="1" max="1" width="5.88671875" customWidth="1"/>
    <col min="2" max="2" width="8.5546875" customWidth="1"/>
    <col min="3" max="3" width="15.6640625" customWidth="1"/>
    <col min="4" max="4" width="22.6640625" customWidth="1"/>
    <col min="5" max="5" width="8" customWidth="1"/>
    <col min="6" max="6" width="14" customWidth="1"/>
    <col min="7" max="7" width="9.109375" customWidth="1"/>
    <col min="8" max="8" width="8.109375" customWidth="1"/>
    <col min="9" max="16" width="4.5546875" customWidth="1"/>
    <col min="17" max="20" width="4" customWidth="1"/>
    <col min="21" max="21" width="11" customWidth="1"/>
    <col min="22" max="22" width="8.6640625" customWidth="1"/>
    <col min="23" max="23" width="9" customWidth="1"/>
    <col min="24" max="24" width="7.5546875" customWidth="1"/>
    <col min="25" max="25" width="8.88671875" customWidth="1"/>
    <col min="26" max="26" width="4.109375" bestFit="1" customWidth="1"/>
    <col min="27" max="27" width="5.109375" bestFit="1" customWidth="1"/>
    <col min="28" max="28" width="6.5546875" style="28" customWidth="1"/>
    <col min="29" max="29" width="10.109375" customWidth="1"/>
  </cols>
  <sheetData>
    <row r="1" spans="1:30" ht="18">
      <c r="A1" s="271" t="s">
        <v>34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</row>
    <row r="2" spans="1:30" ht="21">
      <c r="A2" s="272" t="s">
        <v>155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</row>
    <row r="3" spans="1:30">
      <c r="A3" s="273" t="s">
        <v>35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</row>
    <row r="5" spans="1:30" ht="18.75" customHeight="1">
      <c r="A5" s="274" t="s">
        <v>0</v>
      </c>
      <c r="B5" s="274" t="s">
        <v>1</v>
      </c>
      <c r="C5" s="274" t="s">
        <v>3</v>
      </c>
      <c r="D5" s="274" t="s">
        <v>4</v>
      </c>
      <c r="E5" s="274" t="s">
        <v>19</v>
      </c>
      <c r="F5" s="274" t="s">
        <v>11</v>
      </c>
      <c r="G5" s="269" t="s">
        <v>33</v>
      </c>
      <c r="H5" s="269" t="s">
        <v>29</v>
      </c>
      <c r="I5" s="276" t="s">
        <v>2</v>
      </c>
      <c r="J5" s="277"/>
      <c r="K5" s="277"/>
      <c r="L5" s="277"/>
      <c r="M5" s="277"/>
      <c r="N5" s="277"/>
      <c r="O5" s="277"/>
      <c r="P5" s="278"/>
      <c r="Q5" s="276" t="s">
        <v>5</v>
      </c>
      <c r="R5" s="277"/>
      <c r="S5" s="277"/>
      <c r="T5" s="278"/>
      <c r="U5" s="282" t="s">
        <v>6</v>
      </c>
      <c r="V5" s="283"/>
      <c r="W5" s="283"/>
      <c r="X5" s="283"/>
      <c r="Y5" s="283"/>
      <c r="Z5" s="276" t="s">
        <v>134</v>
      </c>
      <c r="AA5" s="278"/>
      <c r="AB5" s="269" t="s">
        <v>32</v>
      </c>
      <c r="AC5" s="269" t="s">
        <v>17</v>
      </c>
      <c r="AD5" s="1"/>
    </row>
    <row r="6" spans="1:30" ht="17.25" customHeight="1">
      <c r="A6" s="274"/>
      <c r="B6" s="274"/>
      <c r="C6" s="274"/>
      <c r="D6" s="274"/>
      <c r="E6" s="274"/>
      <c r="F6" s="274"/>
      <c r="G6" s="275"/>
      <c r="H6" s="270"/>
      <c r="I6" s="279"/>
      <c r="J6" s="280"/>
      <c r="K6" s="280"/>
      <c r="L6" s="280"/>
      <c r="M6" s="280"/>
      <c r="N6" s="280"/>
      <c r="O6" s="280"/>
      <c r="P6" s="281"/>
      <c r="Q6" s="279"/>
      <c r="R6" s="280"/>
      <c r="S6" s="280"/>
      <c r="T6" s="281"/>
      <c r="U6" s="274" t="s">
        <v>12</v>
      </c>
      <c r="V6" s="274" t="s">
        <v>56</v>
      </c>
      <c r="W6" s="274" t="s">
        <v>18</v>
      </c>
      <c r="X6" s="274" t="s">
        <v>7</v>
      </c>
      <c r="Y6" s="282" t="s">
        <v>8</v>
      </c>
      <c r="Z6" s="279"/>
      <c r="AA6" s="281"/>
      <c r="AB6" s="275"/>
      <c r="AC6" s="275"/>
      <c r="AD6" s="28"/>
    </row>
    <row r="7" spans="1:30" ht="15" customHeight="1">
      <c r="A7" s="274"/>
      <c r="B7" s="274"/>
      <c r="C7" s="274"/>
      <c r="D7" s="274"/>
      <c r="E7" s="274"/>
      <c r="F7" s="274"/>
      <c r="G7" s="275"/>
      <c r="H7" s="269" t="s">
        <v>31</v>
      </c>
      <c r="I7" s="274" t="s">
        <v>23</v>
      </c>
      <c r="J7" s="269" t="s">
        <v>21</v>
      </c>
      <c r="K7" s="269" t="s">
        <v>22</v>
      </c>
      <c r="L7" s="274" t="s">
        <v>20</v>
      </c>
      <c r="M7" s="269" t="s">
        <v>24</v>
      </c>
      <c r="N7" s="269" t="s">
        <v>25</v>
      </c>
      <c r="O7" s="274" t="s">
        <v>10</v>
      </c>
      <c r="P7" s="274" t="s">
        <v>9</v>
      </c>
      <c r="Q7" s="275" t="s">
        <v>13</v>
      </c>
      <c r="R7" s="275" t="s">
        <v>14</v>
      </c>
      <c r="S7" s="275" t="s">
        <v>15</v>
      </c>
      <c r="T7" s="275" t="s">
        <v>16</v>
      </c>
      <c r="U7" s="274"/>
      <c r="V7" s="274"/>
      <c r="W7" s="274"/>
      <c r="X7" s="274"/>
      <c r="Y7" s="274"/>
      <c r="Z7" s="27" t="s">
        <v>135</v>
      </c>
      <c r="AA7" s="27" t="s">
        <v>1</v>
      </c>
      <c r="AB7" s="275"/>
      <c r="AC7" s="275"/>
    </row>
    <row r="8" spans="1:30" ht="22.5" customHeight="1">
      <c r="A8" s="274"/>
      <c r="B8" s="274"/>
      <c r="C8" s="274"/>
      <c r="D8" s="274"/>
      <c r="E8" s="274"/>
      <c r="F8" s="274"/>
      <c r="G8" s="270"/>
      <c r="H8" s="270"/>
      <c r="I8" s="274"/>
      <c r="J8" s="270"/>
      <c r="K8" s="270"/>
      <c r="L8" s="274"/>
      <c r="M8" s="270"/>
      <c r="N8" s="270"/>
      <c r="O8" s="274"/>
      <c r="P8" s="274"/>
      <c r="Q8" s="270"/>
      <c r="R8" s="270"/>
      <c r="S8" s="270"/>
      <c r="T8" s="270"/>
      <c r="U8" s="274"/>
      <c r="V8" s="274"/>
      <c r="W8" s="274"/>
      <c r="X8" s="274"/>
      <c r="Y8" s="274"/>
      <c r="Z8" s="26"/>
      <c r="AA8" s="26"/>
      <c r="AB8" s="270"/>
      <c r="AC8" s="270"/>
    </row>
    <row r="9" spans="1:30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19">
        <v>12</v>
      </c>
      <c r="M9" s="19">
        <v>13</v>
      </c>
      <c r="N9" s="19">
        <v>14</v>
      </c>
      <c r="O9" s="19">
        <v>15</v>
      </c>
      <c r="P9" s="19">
        <v>16</v>
      </c>
      <c r="Q9" s="19">
        <v>17</v>
      </c>
      <c r="R9" s="19">
        <v>18</v>
      </c>
      <c r="S9" s="19">
        <v>19</v>
      </c>
      <c r="T9" s="19">
        <v>20</v>
      </c>
      <c r="U9" s="19">
        <v>21</v>
      </c>
      <c r="V9" s="19">
        <v>22</v>
      </c>
      <c r="W9" s="19">
        <v>23</v>
      </c>
      <c r="X9" s="19">
        <v>24</v>
      </c>
      <c r="Y9" s="19">
        <v>25</v>
      </c>
      <c r="Z9" s="19">
        <v>26</v>
      </c>
      <c r="AA9" s="19">
        <v>27</v>
      </c>
      <c r="AB9" s="19">
        <v>28</v>
      </c>
      <c r="AC9" s="19">
        <v>29</v>
      </c>
    </row>
    <row r="10" spans="1:30" ht="41.4">
      <c r="A10" s="24">
        <v>2</v>
      </c>
      <c r="B10" s="11" t="s">
        <v>67</v>
      </c>
      <c r="C10" s="11" t="s">
        <v>69</v>
      </c>
      <c r="D10" s="4" t="s">
        <v>70</v>
      </c>
      <c r="E10" s="5">
        <v>1</v>
      </c>
      <c r="F10" s="6">
        <v>279000000</v>
      </c>
      <c r="G10" s="18">
        <f t="shared" ref="G10:G52" si="0">IF(F10&gt;50000000,1,"")</f>
        <v>1</v>
      </c>
      <c r="H10" s="6"/>
      <c r="I10" s="4"/>
      <c r="J10" s="4"/>
      <c r="K10" s="4"/>
      <c r="L10" s="4"/>
      <c r="M10" s="4"/>
      <c r="N10" s="4"/>
      <c r="O10" s="4"/>
      <c r="P10" s="5"/>
      <c r="Q10" s="15"/>
      <c r="R10" s="15"/>
      <c r="S10" s="15"/>
      <c r="T10" s="15"/>
      <c r="U10" s="5"/>
      <c r="V10" s="4"/>
      <c r="W10" s="4"/>
      <c r="X10" s="4"/>
      <c r="Y10" s="4"/>
      <c r="Z10" s="4"/>
      <c r="AA10" s="4"/>
      <c r="AB10" s="5"/>
      <c r="AC10" s="4"/>
    </row>
    <row r="11" spans="1:30" ht="27.6">
      <c r="A11" s="10"/>
      <c r="B11" s="11"/>
      <c r="C11" s="11"/>
      <c r="D11" s="4" t="s">
        <v>71</v>
      </c>
      <c r="E11" s="5">
        <v>1</v>
      </c>
      <c r="F11" s="6">
        <v>279000000</v>
      </c>
      <c r="G11" s="18">
        <f t="shared" si="0"/>
        <v>1</v>
      </c>
      <c r="H11" s="6"/>
      <c r="I11" s="4"/>
      <c r="J11" s="4"/>
      <c r="K11" s="4"/>
      <c r="L11" s="4"/>
      <c r="M11" s="4"/>
      <c r="N11" s="4"/>
      <c r="O11" s="4"/>
      <c r="P11" s="5"/>
      <c r="Q11" s="15"/>
      <c r="R11" s="15"/>
      <c r="S11" s="15"/>
      <c r="T11" s="15"/>
      <c r="U11" s="5"/>
      <c r="V11" s="4"/>
      <c r="W11" s="4"/>
      <c r="X11" s="4"/>
      <c r="Y11" s="4"/>
      <c r="Z11" s="4"/>
      <c r="AA11" s="4"/>
      <c r="AB11" s="5"/>
      <c r="AC11" s="4"/>
    </row>
    <row r="12" spans="1:30">
      <c r="A12" s="10"/>
      <c r="B12" s="11"/>
      <c r="C12" s="11"/>
      <c r="D12" s="4" t="s">
        <v>109</v>
      </c>
      <c r="E12" s="5">
        <v>1</v>
      </c>
      <c r="F12" s="6">
        <v>12000000</v>
      </c>
      <c r="G12" s="18" t="str">
        <f t="shared" si="0"/>
        <v/>
      </c>
      <c r="H12" s="6"/>
      <c r="I12" s="4"/>
      <c r="J12" s="4"/>
      <c r="K12" s="4"/>
      <c r="L12" s="4"/>
      <c r="M12" s="4"/>
      <c r="N12" s="4"/>
      <c r="O12" s="4"/>
      <c r="P12" s="5"/>
      <c r="Q12" s="15"/>
      <c r="R12" s="15"/>
      <c r="S12" s="15"/>
      <c r="T12" s="15"/>
      <c r="U12" s="5"/>
      <c r="V12" s="4"/>
      <c r="W12" s="4"/>
      <c r="X12" s="4"/>
      <c r="Y12" s="4"/>
      <c r="Z12" s="4"/>
      <c r="AA12" s="4"/>
      <c r="AB12" s="5"/>
      <c r="AC12" s="4"/>
    </row>
    <row r="13" spans="1:30">
      <c r="A13" s="10"/>
      <c r="B13" s="11"/>
      <c r="C13" s="11"/>
      <c r="D13" s="4" t="s">
        <v>108</v>
      </c>
      <c r="E13" s="5">
        <v>1</v>
      </c>
      <c r="F13" s="6">
        <v>9000000</v>
      </c>
      <c r="G13" s="18" t="str">
        <f t="shared" si="0"/>
        <v/>
      </c>
      <c r="H13" s="6"/>
      <c r="I13" s="4"/>
      <c r="J13" s="4"/>
      <c r="K13" s="4"/>
      <c r="L13" s="4"/>
      <c r="M13" s="4"/>
      <c r="N13" s="4"/>
      <c r="O13" s="4"/>
      <c r="P13" s="5"/>
      <c r="Q13" s="15"/>
      <c r="R13" s="15"/>
      <c r="S13" s="15"/>
      <c r="T13" s="15"/>
      <c r="U13" s="5"/>
      <c r="V13" s="4"/>
      <c r="W13" s="4"/>
      <c r="X13" s="4"/>
      <c r="Y13" s="4"/>
      <c r="Z13" s="4"/>
      <c r="AA13" s="4"/>
      <c r="AB13" s="5"/>
      <c r="AC13" s="4"/>
    </row>
    <row r="14" spans="1:30">
      <c r="A14" s="10"/>
      <c r="B14" s="11"/>
      <c r="C14" s="11"/>
      <c r="D14" s="4" t="s">
        <v>109</v>
      </c>
      <c r="E14" s="5">
        <v>1</v>
      </c>
      <c r="F14" s="6">
        <v>12000000</v>
      </c>
      <c r="G14" s="18" t="str">
        <f t="shared" si="0"/>
        <v/>
      </c>
      <c r="H14" s="6"/>
      <c r="I14" s="4"/>
      <c r="J14" s="4"/>
      <c r="K14" s="4"/>
      <c r="L14" s="4"/>
      <c r="M14" s="4"/>
      <c r="N14" s="4"/>
      <c r="O14" s="4"/>
      <c r="P14" s="5"/>
      <c r="Q14" s="15"/>
      <c r="R14" s="15"/>
      <c r="S14" s="15"/>
      <c r="T14" s="15"/>
      <c r="U14" s="5"/>
      <c r="V14" s="4"/>
      <c r="W14" s="4"/>
      <c r="X14" s="4"/>
      <c r="Y14" s="4"/>
      <c r="Z14" s="4"/>
      <c r="AA14" s="4"/>
      <c r="AB14" s="5"/>
      <c r="AC14" s="4"/>
    </row>
    <row r="15" spans="1:30">
      <c r="A15" s="10"/>
      <c r="B15" s="11"/>
      <c r="C15" s="11"/>
      <c r="D15" s="4" t="s">
        <v>108</v>
      </c>
      <c r="E15" s="5">
        <v>1</v>
      </c>
      <c r="F15" s="6">
        <v>9000000</v>
      </c>
      <c r="G15" s="18" t="str">
        <f t="shared" si="0"/>
        <v/>
      </c>
      <c r="H15" s="6"/>
      <c r="I15" s="4"/>
      <c r="J15" s="4"/>
      <c r="K15" s="4"/>
      <c r="L15" s="4"/>
      <c r="M15" s="4"/>
      <c r="N15" s="4"/>
      <c r="O15" s="4"/>
      <c r="P15" s="5"/>
      <c r="Q15" s="15"/>
      <c r="R15" s="15"/>
      <c r="S15" s="15"/>
      <c r="T15" s="15"/>
      <c r="U15" s="5"/>
      <c r="V15" s="4"/>
      <c r="W15" s="4"/>
      <c r="X15" s="4"/>
      <c r="Y15" s="4"/>
      <c r="Z15" s="4"/>
      <c r="AA15" s="4"/>
      <c r="AB15" s="5"/>
      <c r="AC15" s="4"/>
    </row>
    <row r="16" spans="1:30" ht="41.4">
      <c r="A16" s="10"/>
      <c r="B16" s="11"/>
      <c r="C16" s="4" t="s">
        <v>72</v>
      </c>
      <c r="D16" s="4" t="s">
        <v>73</v>
      </c>
      <c r="E16" s="5">
        <v>1</v>
      </c>
      <c r="F16" s="6">
        <v>420856400</v>
      </c>
      <c r="G16" s="18">
        <f t="shared" si="0"/>
        <v>1</v>
      </c>
      <c r="H16" s="6"/>
      <c r="I16" s="4"/>
      <c r="J16" s="4"/>
      <c r="K16" s="4"/>
      <c r="L16" s="4"/>
      <c r="M16" s="4"/>
      <c r="N16" s="4"/>
      <c r="O16" s="4"/>
      <c r="P16" s="5"/>
      <c r="Q16" s="15"/>
      <c r="R16" s="15"/>
      <c r="S16" s="15"/>
      <c r="T16" s="15"/>
      <c r="U16" s="5"/>
      <c r="V16" s="4"/>
      <c r="W16" s="4"/>
      <c r="X16" s="4"/>
      <c r="Y16" s="4"/>
      <c r="Z16" s="4"/>
      <c r="AA16" s="4"/>
      <c r="AB16" s="5"/>
      <c r="AC16" s="4"/>
    </row>
    <row r="17" spans="1:29" ht="41.4">
      <c r="A17" s="10"/>
      <c r="B17" s="11"/>
      <c r="C17" s="4" t="s">
        <v>74</v>
      </c>
      <c r="D17" s="4" t="s">
        <v>75</v>
      </c>
      <c r="E17" s="5">
        <v>1</v>
      </c>
      <c r="F17" s="6">
        <v>1463000000</v>
      </c>
      <c r="G17" s="18">
        <f t="shared" si="0"/>
        <v>1</v>
      </c>
      <c r="H17" s="6"/>
      <c r="I17" s="4"/>
      <c r="J17" s="4"/>
      <c r="K17" s="4"/>
      <c r="L17" s="4"/>
      <c r="M17" s="4"/>
      <c r="N17" s="4"/>
      <c r="O17" s="4"/>
      <c r="P17" s="5"/>
      <c r="Q17" s="15"/>
      <c r="R17" s="15"/>
      <c r="S17" s="15"/>
      <c r="T17" s="15"/>
      <c r="U17" s="5"/>
      <c r="V17" s="4"/>
      <c r="W17" s="4"/>
      <c r="X17" s="4"/>
      <c r="Y17" s="4"/>
      <c r="Z17" s="4"/>
      <c r="AA17" s="4"/>
      <c r="AB17" s="5"/>
      <c r="AC17" s="4"/>
    </row>
    <row r="18" spans="1:29" ht="40.5" customHeight="1">
      <c r="A18" s="10"/>
      <c r="B18" s="11"/>
      <c r="C18" s="4" t="s">
        <v>76</v>
      </c>
      <c r="D18" s="4" t="s">
        <v>150</v>
      </c>
      <c r="E18" s="5">
        <v>1</v>
      </c>
      <c r="F18" s="6">
        <v>450000000</v>
      </c>
      <c r="G18" s="18">
        <f t="shared" si="0"/>
        <v>1</v>
      </c>
      <c r="H18" s="6"/>
      <c r="I18" s="4"/>
      <c r="J18" s="4"/>
      <c r="K18" s="4"/>
      <c r="L18" s="4"/>
      <c r="M18" s="4"/>
      <c r="N18" s="4"/>
      <c r="O18" s="4"/>
      <c r="P18" s="5"/>
      <c r="Q18" s="15"/>
      <c r="R18" s="15"/>
      <c r="S18" s="15"/>
      <c r="T18" s="15"/>
      <c r="U18" s="5"/>
      <c r="V18" s="4"/>
      <c r="W18" s="4"/>
      <c r="X18" s="4"/>
      <c r="Y18" s="4"/>
      <c r="Z18" s="4"/>
      <c r="AA18" s="4"/>
      <c r="AB18" s="5"/>
      <c r="AC18" s="4"/>
    </row>
    <row r="19" spans="1:29" ht="41.4">
      <c r="A19" s="10"/>
      <c r="B19" s="11"/>
      <c r="C19" s="4" t="s">
        <v>77</v>
      </c>
      <c r="D19" s="4" t="s">
        <v>78</v>
      </c>
      <c r="E19" s="5">
        <v>1</v>
      </c>
      <c r="F19" s="6">
        <v>390600000</v>
      </c>
      <c r="G19" s="18">
        <f t="shared" si="0"/>
        <v>1</v>
      </c>
      <c r="H19" s="6"/>
      <c r="I19" s="4"/>
      <c r="J19" s="4"/>
      <c r="K19" s="4"/>
      <c r="L19" s="4"/>
      <c r="M19" s="4"/>
      <c r="N19" s="4"/>
      <c r="O19" s="4"/>
      <c r="P19" s="5"/>
      <c r="Q19" s="15"/>
      <c r="R19" s="15"/>
      <c r="S19" s="15"/>
      <c r="T19" s="15"/>
      <c r="U19" s="5"/>
      <c r="V19" s="4"/>
      <c r="W19" s="4"/>
      <c r="X19" s="4"/>
      <c r="Y19" s="4"/>
      <c r="Z19" s="4"/>
      <c r="AA19" s="4"/>
      <c r="AB19" s="5"/>
      <c r="AC19" s="4"/>
    </row>
    <row r="20" spans="1:29" ht="41.4">
      <c r="A20" s="10"/>
      <c r="B20" s="11"/>
      <c r="C20" s="4"/>
      <c r="D20" s="4" t="s">
        <v>116</v>
      </c>
      <c r="E20" s="5">
        <v>1</v>
      </c>
      <c r="F20" s="6">
        <v>16800000</v>
      </c>
      <c r="G20" s="18" t="str">
        <f t="shared" si="0"/>
        <v/>
      </c>
      <c r="H20" s="6"/>
      <c r="I20" s="4"/>
      <c r="J20" s="4"/>
      <c r="K20" s="4"/>
      <c r="L20" s="4"/>
      <c r="M20" s="4"/>
      <c r="N20" s="4"/>
      <c r="O20" s="4"/>
      <c r="P20" s="5"/>
      <c r="Q20" s="15"/>
      <c r="R20" s="15"/>
      <c r="S20" s="15"/>
      <c r="T20" s="15"/>
      <c r="U20" s="5"/>
      <c r="V20" s="4"/>
      <c r="W20" s="4"/>
      <c r="X20" s="4"/>
      <c r="Y20" s="4"/>
      <c r="Z20" s="4"/>
      <c r="AA20" s="4"/>
      <c r="AB20" s="5"/>
      <c r="AC20" s="4"/>
    </row>
    <row r="21" spans="1:29" ht="41.4">
      <c r="A21" s="10"/>
      <c r="B21" s="11"/>
      <c r="C21" s="4"/>
      <c r="D21" s="4" t="s">
        <v>117</v>
      </c>
      <c r="E21" s="5">
        <v>1</v>
      </c>
      <c r="F21" s="6">
        <v>12600000</v>
      </c>
      <c r="G21" s="18" t="str">
        <f t="shared" si="0"/>
        <v/>
      </c>
      <c r="H21" s="6"/>
      <c r="I21" s="4"/>
      <c r="J21" s="4"/>
      <c r="K21" s="4"/>
      <c r="L21" s="4"/>
      <c r="M21" s="4"/>
      <c r="N21" s="4"/>
      <c r="O21" s="4"/>
      <c r="P21" s="5"/>
      <c r="Q21" s="15"/>
      <c r="R21" s="15"/>
      <c r="S21" s="15"/>
      <c r="T21" s="15"/>
      <c r="U21" s="5"/>
      <c r="V21" s="4"/>
      <c r="W21" s="4"/>
      <c r="X21" s="4"/>
      <c r="Y21" s="4"/>
      <c r="Z21" s="4"/>
      <c r="AA21" s="4"/>
      <c r="AB21" s="5"/>
      <c r="AC21" s="4"/>
    </row>
    <row r="22" spans="1:29" ht="41.4">
      <c r="A22" s="10"/>
      <c r="B22" s="11"/>
      <c r="C22" s="9" t="s">
        <v>79</v>
      </c>
      <c r="D22" s="4" t="s">
        <v>80</v>
      </c>
      <c r="E22" s="5">
        <v>1</v>
      </c>
      <c r="F22" s="6">
        <v>727500000</v>
      </c>
      <c r="G22" s="18">
        <f t="shared" si="0"/>
        <v>1</v>
      </c>
      <c r="H22" s="6"/>
      <c r="I22" s="4"/>
      <c r="J22" s="4"/>
      <c r="K22" s="4"/>
      <c r="L22" s="4"/>
      <c r="M22" s="4"/>
      <c r="N22" s="4"/>
      <c r="O22" s="4"/>
      <c r="P22" s="5"/>
      <c r="Q22" s="15"/>
      <c r="R22" s="15"/>
      <c r="S22" s="15"/>
      <c r="T22" s="15"/>
      <c r="U22" s="5"/>
      <c r="V22" s="4"/>
      <c r="W22" s="4"/>
      <c r="X22" s="4"/>
      <c r="Y22" s="4"/>
      <c r="Z22" s="4"/>
      <c r="AA22" s="4"/>
      <c r="AB22" s="5"/>
      <c r="AC22" s="4"/>
    </row>
    <row r="23" spans="1:29">
      <c r="A23" s="10"/>
      <c r="B23" s="11"/>
      <c r="C23" s="11"/>
      <c r="D23" s="4" t="s">
        <v>109</v>
      </c>
      <c r="E23" s="5">
        <v>1</v>
      </c>
      <c r="F23" s="6">
        <v>22500000</v>
      </c>
      <c r="G23" s="18" t="str">
        <f t="shared" si="0"/>
        <v/>
      </c>
      <c r="H23" s="6"/>
      <c r="I23" s="4"/>
      <c r="J23" s="4"/>
      <c r="K23" s="4"/>
      <c r="L23" s="4"/>
      <c r="M23" s="4"/>
      <c r="N23" s="4"/>
      <c r="O23" s="4"/>
      <c r="P23" s="5"/>
      <c r="Q23" s="15"/>
      <c r="R23" s="15"/>
      <c r="S23" s="15"/>
      <c r="T23" s="15"/>
      <c r="U23" s="5"/>
      <c r="V23" s="4"/>
      <c r="W23" s="4"/>
      <c r="X23" s="4"/>
      <c r="Y23" s="4"/>
      <c r="Z23" s="4"/>
      <c r="AA23" s="4"/>
      <c r="AB23" s="5"/>
      <c r="AC23" s="4"/>
    </row>
    <row r="24" spans="1:29" ht="27.6">
      <c r="A24" s="10"/>
      <c r="B24" s="11"/>
      <c r="C24" s="286" t="s">
        <v>82</v>
      </c>
      <c r="D24" s="4" t="s">
        <v>81</v>
      </c>
      <c r="E24" s="5">
        <v>1</v>
      </c>
      <c r="F24" s="6">
        <v>7000000</v>
      </c>
      <c r="G24" s="18" t="str">
        <f t="shared" si="0"/>
        <v/>
      </c>
      <c r="H24" s="6"/>
      <c r="I24" s="4"/>
      <c r="J24" s="4"/>
      <c r="K24" s="4"/>
      <c r="L24" s="4"/>
      <c r="M24" s="4"/>
      <c r="N24" s="4"/>
      <c r="O24" s="4"/>
      <c r="P24" s="5"/>
      <c r="Q24" s="15"/>
      <c r="R24" s="15"/>
      <c r="S24" s="15"/>
      <c r="T24" s="15"/>
      <c r="U24" s="5"/>
      <c r="V24" s="4"/>
      <c r="W24" s="4"/>
      <c r="X24" s="4"/>
      <c r="Y24" s="4"/>
      <c r="Z24" s="4"/>
      <c r="AA24" s="4"/>
      <c r="AB24" s="5"/>
      <c r="AC24" s="4"/>
    </row>
    <row r="25" spans="1:29" ht="27.6">
      <c r="A25" s="10"/>
      <c r="B25" s="11"/>
      <c r="C25" s="286"/>
      <c r="D25" s="4" t="s">
        <v>83</v>
      </c>
      <c r="E25" s="5">
        <v>1</v>
      </c>
      <c r="F25" s="6">
        <v>4500000</v>
      </c>
      <c r="G25" s="18" t="str">
        <f t="shared" si="0"/>
        <v/>
      </c>
      <c r="H25" s="6"/>
      <c r="I25" s="4"/>
      <c r="J25" s="4"/>
      <c r="K25" s="4"/>
      <c r="L25" s="4"/>
      <c r="M25" s="4"/>
      <c r="N25" s="4"/>
      <c r="O25" s="4"/>
      <c r="P25" s="5"/>
      <c r="Q25" s="15"/>
      <c r="R25" s="15"/>
      <c r="S25" s="15"/>
      <c r="T25" s="15"/>
      <c r="U25" s="5"/>
      <c r="V25" s="4"/>
      <c r="W25" s="4"/>
      <c r="X25" s="4"/>
      <c r="Y25" s="4"/>
      <c r="Z25" s="4"/>
      <c r="AA25" s="4"/>
      <c r="AB25" s="5"/>
      <c r="AC25" s="4"/>
    </row>
    <row r="26" spans="1:29" ht="27.6">
      <c r="A26" s="10"/>
      <c r="B26" s="11"/>
      <c r="C26" s="286"/>
      <c r="D26" s="4" t="s">
        <v>84</v>
      </c>
      <c r="E26" s="5">
        <v>1</v>
      </c>
      <c r="F26" s="6">
        <v>28000000</v>
      </c>
      <c r="G26" s="18" t="str">
        <f t="shared" si="0"/>
        <v/>
      </c>
      <c r="H26" s="6"/>
      <c r="I26" s="4"/>
      <c r="J26" s="4"/>
      <c r="K26" s="4"/>
      <c r="L26" s="4"/>
      <c r="M26" s="4"/>
      <c r="N26" s="4"/>
      <c r="O26" s="4"/>
      <c r="P26" s="5"/>
      <c r="Q26" s="15"/>
      <c r="R26" s="15"/>
      <c r="S26" s="15"/>
      <c r="T26" s="15"/>
      <c r="U26" s="5"/>
      <c r="V26" s="4"/>
      <c r="W26" s="4"/>
      <c r="X26" s="4"/>
      <c r="Y26" s="4"/>
      <c r="Z26" s="4"/>
      <c r="AA26" s="4"/>
      <c r="AB26" s="5"/>
      <c r="AC26" s="4"/>
    </row>
    <row r="27" spans="1:29" ht="27.6">
      <c r="A27" s="10"/>
      <c r="B27" s="11"/>
      <c r="C27" s="286"/>
      <c r="D27" s="4" t="s">
        <v>85</v>
      </c>
      <c r="E27" s="5">
        <v>1</v>
      </c>
      <c r="F27" s="6">
        <v>18500000</v>
      </c>
      <c r="G27" s="18" t="str">
        <f t="shared" si="0"/>
        <v/>
      </c>
      <c r="H27" s="6"/>
      <c r="I27" s="4"/>
      <c r="J27" s="4"/>
      <c r="K27" s="4"/>
      <c r="L27" s="4"/>
      <c r="M27" s="4"/>
      <c r="N27" s="4"/>
      <c r="O27" s="4"/>
      <c r="P27" s="5"/>
      <c r="Q27" s="15"/>
      <c r="R27" s="15"/>
      <c r="S27" s="15"/>
      <c r="T27" s="15"/>
      <c r="U27" s="5"/>
      <c r="V27" s="4"/>
      <c r="W27" s="4"/>
      <c r="X27" s="4"/>
      <c r="Y27" s="4"/>
      <c r="Z27" s="4"/>
      <c r="AA27" s="4"/>
      <c r="AB27" s="5"/>
      <c r="AC27" s="4"/>
    </row>
    <row r="28" spans="1:29" ht="27.6">
      <c r="A28" s="10"/>
      <c r="B28" s="11"/>
      <c r="C28" s="11"/>
      <c r="D28" s="4" t="s">
        <v>86</v>
      </c>
      <c r="E28" s="5">
        <v>1</v>
      </c>
      <c r="F28" s="6">
        <v>15000000</v>
      </c>
      <c r="G28" s="18" t="str">
        <f t="shared" si="0"/>
        <v/>
      </c>
      <c r="H28" s="6"/>
      <c r="I28" s="4"/>
      <c r="J28" s="4"/>
      <c r="K28" s="4"/>
      <c r="L28" s="4"/>
      <c r="M28" s="4"/>
      <c r="N28" s="4"/>
      <c r="O28" s="4"/>
      <c r="P28" s="5"/>
      <c r="Q28" s="15"/>
      <c r="R28" s="15"/>
      <c r="S28" s="15"/>
      <c r="T28" s="15"/>
      <c r="U28" s="5"/>
      <c r="V28" s="4"/>
      <c r="W28" s="4"/>
      <c r="X28" s="4"/>
      <c r="Y28" s="4"/>
      <c r="Z28" s="4"/>
      <c r="AA28" s="4"/>
      <c r="AB28" s="5"/>
      <c r="AC28" s="4"/>
    </row>
    <row r="29" spans="1:29" ht="27.6">
      <c r="A29" s="10"/>
      <c r="B29" s="11"/>
      <c r="C29" s="11"/>
      <c r="D29" s="4" t="s">
        <v>87</v>
      </c>
      <c r="E29" s="5">
        <v>1</v>
      </c>
      <c r="F29" s="6">
        <v>9000000</v>
      </c>
      <c r="G29" s="18" t="str">
        <f t="shared" si="0"/>
        <v/>
      </c>
      <c r="H29" s="6"/>
      <c r="I29" s="4"/>
      <c r="J29" s="4"/>
      <c r="K29" s="4"/>
      <c r="L29" s="4"/>
      <c r="M29" s="4"/>
      <c r="N29" s="4"/>
      <c r="O29" s="4"/>
      <c r="P29" s="5"/>
      <c r="Q29" s="15"/>
      <c r="R29" s="15"/>
      <c r="S29" s="15"/>
      <c r="T29" s="15"/>
      <c r="U29" s="5"/>
      <c r="V29" s="4"/>
      <c r="W29" s="4"/>
      <c r="X29" s="4"/>
      <c r="Y29" s="4"/>
      <c r="Z29" s="4"/>
      <c r="AA29" s="4"/>
      <c r="AB29" s="5"/>
      <c r="AC29" s="4"/>
    </row>
    <row r="30" spans="1:29" ht="27.6">
      <c r="A30" s="10"/>
      <c r="B30" s="11"/>
      <c r="C30" s="11"/>
      <c r="D30" s="4" t="s">
        <v>88</v>
      </c>
      <c r="E30" s="5">
        <v>1</v>
      </c>
      <c r="F30" s="6">
        <v>2500000</v>
      </c>
      <c r="G30" s="18" t="str">
        <f t="shared" si="0"/>
        <v/>
      </c>
      <c r="H30" s="6"/>
      <c r="I30" s="4"/>
      <c r="J30" s="4"/>
      <c r="K30" s="4"/>
      <c r="L30" s="4"/>
      <c r="M30" s="4"/>
      <c r="N30" s="4"/>
      <c r="O30" s="4"/>
      <c r="P30" s="5"/>
      <c r="Q30" s="15"/>
      <c r="R30" s="15"/>
      <c r="S30" s="15"/>
      <c r="T30" s="15"/>
      <c r="U30" s="5"/>
      <c r="V30" s="4"/>
      <c r="W30" s="4"/>
      <c r="X30" s="4"/>
      <c r="Y30" s="4"/>
      <c r="Z30" s="4"/>
      <c r="AA30" s="4"/>
      <c r="AB30" s="5"/>
      <c r="AC30" s="4"/>
    </row>
    <row r="31" spans="1:29">
      <c r="A31" s="10"/>
      <c r="B31" s="11"/>
      <c r="C31" s="11"/>
      <c r="D31" s="4" t="s">
        <v>89</v>
      </c>
      <c r="E31" s="5">
        <v>1</v>
      </c>
      <c r="F31" s="6">
        <v>103900000</v>
      </c>
      <c r="G31" s="18">
        <f t="shared" si="0"/>
        <v>1</v>
      </c>
      <c r="H31" s="6"/>
      <c r="I31" s="4"/>
      <c r="J31" s="4"/>
      <c r="K31" s="4"/>
      <c r="L31" s="4"/>
      <c r="M31" s="4"/>
      <c r="N31" s="4"/>
      <c r="O31" s="4"/>
      <c r="P31" s="5"/>
      <c r="Q31" s="15"/>
      <c r="R31" s="15"/>
      <c r="S31" s="15"/>
      <c r="T31" s="15"/>
      <c r="U31" s="5"/>
      <c r="V31" s="4"/>
      <c r="W31" s="4"/>
      <c r="X31" s="4"/>
      <c r="Y31" s="4"/>
      <c r="Z31" s="4"/>
      <c r="AA31" s="4"/>
      <c r="AB31" s="5"/>
      <c r="AC31" s="4"/>
    </row>
    <row r="32" spans="1:29" ht="27.6">
      <c r="A32" s="10"/>
      <c r="B32" s="11"/>
      <c r="C32" s="11"/>
      <c r="D32" s="4" t="s">
        <v>90</v>
      </c>
      <c r="E32" s="5">
        <v>1</v>
      </c>
      <c r="F32" s="6">
        <v>3500000</v>
      </c>
      <c r="G32" s="18" t="str">
        <f t="shared" si="0"/>
        <v/>
      </c>
      <c r="H32" s="6"/>
      <c r="I32" s="4"/>
      <c r="J32" s="4"/>
      <c r="K32" s="4"/>
      <c r="L32" s="4"/>
      <c r="M32" s="4"/>
      <c r="N32" s="4"/>
      <c r="O32" s="4"/>
      <c r="P32" s="5"/>
      <c r="Q32" s="15"/>
      <c r="R32" s="15"/>
      <c r="S32" s="15"/>
      <c r="T32" s="15"/>
      <c r="U32" s="5"/>
      <c r="V32" s="4"/>
      <c r="W32" s="4"/>
      <c r="X32" s="4"/>
      <c r="Y32" s="4"/>
      <c r="Z32" s="4"/>
      <c r="AA32" s="4"/>
      <c r="AB32" s="5"/>
      <c r="AC32" s="4"/>
    </row>
    <row r="33" spans="1:29" ht="27.6">
      <c r="A33" s="10"/>
      <c r="B33" s="11"/>
      <c r="C33" s="11"/>
      <c r="D33" s="4" t="s">
        <v>91</v>
      </c>
      <c r="E33" s="5">
        <v>1</v>
      </c>
      <c r="F33" s="6">
        <v>30000000</v>
      </c>
      <c r="G33" s="18" t="str">
        <f t="shared" si="0"/>
        <v/>
      </c>
      <c r="H33" s="6"/>
      <c r="I33" s="4"/>
      <c r="J33" s="4"/>
      <c r="K33" s="4"/>
      <c r="L33" s="4"/>
      <c r="M33" s="4"/>
      <c r="N33" s="4"/>
      <c r="O33" s="4"/>
      <c r="P33" s="5"/>
      <c r="Q33" s="15"/>
      <c r="R33" s="15"/>
      <c r="S33" s="15"/>
      <c r="T33" s="15"/>
      <c r="U33" s="5"/>
      <c r="V33" s="4"/>
      <c r="W33" s="4"/>
      <c r="X33" s="4"/>
      <c r="Y33" s="4"/>
      <c r="Z33" s="4"/>
      <c r="AA33" s="4"/>
      <c r="AB33" s="5"/>
      <c r="AC33" s="4"/>
    </row>
    <row r="34" spans="1:29" ht="41.4">
      <c r="A34" s="10"/>
      <c r="B34" s="11"/>
      <c r="C34" s="11"/>
      <c r="D34" s="4" t="s">
        <v>92</v>
      </c>
      <c r="E34" s="5">
        <v>1</v>
      </c>
      <c r="F34" s="6">
        <v>44000000</v>
      </c>
      <c r="G34" s="18" t="str">
        <f t="shared" si="0"/>
        <v/>
      </c>
      <c r="H34" s="6"/>
      <c r="I34" s="4"/>
      <c r="J34" s="4"/>
      <c r="K34" s="4"/>
      <c r="L34" s="4"/>
      <c r="M34" s="4"/>
      <c r="N34" s="4"/>
      <c r="O34" s="4"/>
      <c r="P34" s="5"/>
      <c r="Q34" s="15"/>
      <c r="R34" s="15"/>
      <c r="S34" s="15"/>
      <c r="T34" s="15"/>
      <c r="U34" s="5"/>
      <c r="V34" s="4"/>
      <c r="W34" s="4"/>
      <c r="X34" s="4"/>
      <c r="Y34" s="4"/>
      <c r="Z34" s="4"/>
      <c r="AA34" s="4"/>
      <c r="AB34" s="5"/>
      <c r="AC34" s="4"/>
    </row>
    <row r="35" spans="1:29" ht="27.6">
      <c r="A35" s="10"/>
      <c r="B35" s="11"/>
      <c r="C35" s="11"/>
      <c r="D35" s="4" t="s">
        <v>93</v>
      </c>
      <c r="E35" s="5">
        <v>1</v>
      </c>
      <c r="F35" s="6">
        <v>65900000</v>
      </c>
      <c r="G35" s="18">
        <f t="shared" si="0"/>
        <v>1</v>
      </c>
      <c r="H35" s="6"/>
      <c r="I35" s="4"/>
      <c r="J35" s="4"/>
      <c r="K35" s="4"/>
      <c r="L35" s="4"/>
      <c r="M35" s="4"/>
      <c r="N35" s="4"/>
      <c r="O35" s="4"/>
      <c r="P35" s="5"/>
      <c r="Q35" s="15"/>
      <c r="R35" s="15"/>
      <c r="S35" s="15"/>
      <c r="T35" s="15"/>
      <c r="U35" s="5"/>
      <c r="V35" s="4"/>
      <c r="W35" s="4"/>
      <c r="X35" s="4"/>
      <c r="Y35" s="4"/>
      <c r="Z35" s="4"/>
      <c r="AA35" s="4"/>
      <c r="AB35" s="5"/>
      <c r="AC35" s="4"/>
    </row>
    <row r="36" spans="1:29" ht="27.6">
      <c r="A36" s="10"/>
      <c r="B36" s="11"/>
      <c r="C36" s="11"/>
      <c r="D36" s="4" t="s">
        <v>94</v>
      </c>
      <c r="E36" s="5">
        <v>1</v>
      </c>
      <c r="F36" s="6">
        <v>17800000</v>
      </c>
      <c r="G36" s="18" t="str">
        <f t="shared" si="0"/>
        <v/>
      </c>
      <c r="H36" s="6"/>
      <c r="I36" s="4"/>
      <c r="J36" s="4"/>
      <c r="K36" s="4"/>
      <c r="L36" s="4"/>
      <c r="M36" s="4"/>
      <c r="N36" s="4"/>
      <c r="O36" s="4"/>
      <c r="P36" s="5"/>
      <c r="Q36" s="15"/>
      <c r="R36" s="15"/>
      <c r="S36" s="15"/>
      <c r="T36" s="15"/>
      <c r="U36" s="5"/>
      <c r="V36" s="4"/>
      <c r="W36" s="4"/>
      <c r="X36" s="4"/>
      <c r="Y36" s="4"/>
      <c r="Z36" s="4"/>
      <c r="AA36" s="4"/>
      <c r="AB36" s="5"/>
      <c r="AC36" s="4"/>
    </row>
    <row r="37" spans="1:29" ht="27.6">
      <c r="A37" s="10"/>
      <c r="B37" s="11"/>
      <c r="C37" s="11"/>
      <c r="D37" s="4" t="s">
        <v>95</v>
      </c>
      <c r="E37" s="5">
        <v>1</v>
      </c>
      <c r="F37" s="6">
        <v>2910000</v>
      </c>
      <c r="G37" s="18" t="str">
        <f t="shared" si="0"/>
        <v/>
      </c>
      <c r="H37" s="6"/>
      <c r="I37" s="4"/>
      <c r="J37" s="4"/>
      <c r="K37" s="4"/>
      <c r="L37" s="4"/>
      <c r="M37" s="4"/>
      <c r="N37" s="4"/>
      <c r="O37" s="4"/>
      <c r="P37" s="5"/>
      <c r="Q37" s="15"/>
      <c r="R37" s="15"/>
      <c r="S37" s="15"/>
      <c r="T37" s="15"/>
      <c r="U37" s="5"/>
      <c r="V37" s="4"/>
      <c r="W37" s="4"/>
      <c r="X37" s="4"/>
      <c r="Y37" s="4"/>
      <c r="Z37" s="4"/>
      <c r="AA37" s="4"/>
      <c r="AB37" s="5"/>
      <c r="AC37" s="4"/>
    </row>
    <row r="38" spans="1:29" ht="27.6">
      <c r="A38" s="10"/>
      <c r="B38" s="11"/>
      <c r="C38" s="11"/>
      <c r="D38" s="4" t="s">
        <v>96</v>
      </c>
      <c r="E38" s="5">
        <v>1</v>
      </c>
      <c r="F38" s="6">
        <v>15150000</v>
      </c>
      <c r="G38" s="18" t="str">
        <f t="shared" si="0"/>
        <v/>
      </c>
      <c r="H38" s="6"/>
      <c r="I38" s="4"/>
      <c r="J38" s="4"/>
      <c r="K38" s="4"/>
      <c r="L38" s="4"/>
      <c r="M38" s="4"/>
      <c r="N38" s="4"/>
      <c r="O38" s="4"/>
      <c r="P38" s="5"/>
      <c r="Q38" s="15"/>
      <c r="R38" s="15"/>
      <c r="S38" s="15"/>
      <c r="T38" s="15"/>
      <c r="U38" s="5"/>
      <c r="V38" s="4"/>
      <c r="W38" s="4"/>
      <c r="X38" s="4"/>
      <c r="Y38" s="4"/>
      <c r="Z38" s="4"/>
      <c r="AA38" s="4"/>
      <c r="AB38" s="5"/>
      <c r="AC38" s="4"/>
    </row>
    <row r="39" spans="1:29" ht="27.6">
      <c r="A39" s="10"/>
      <c r="B39" s="11"/>
      <c r="C39" s="11"/>
      <c r="D39" s="4" t="s">
        <v>97</v>
      </c>
      <c r="E39" s="5">
        <v>1</v>
      </c>
      <c r="F39" s="6">
        <v>30000000</v>
      </c>
      <c r="G39" s="18" t="str">
        <f t="shared" si="0"/>
        <v/>
      </c>
      <c r="H39" s="6"/>
      <c r="I39" s="4"/>
      <c r="J39" s="4"/>
      <c r="K39" s="4"/>
      <c r="L39" s="4"/>
      <c r="M39" s="4"/>
      <c r="N39" s="4"/>
      <c r="O39" s="4"/>
      <c r="P39" s="5"/>
      <c r="Q39" s="15"/>
      <c r="R39" s="15"/>
      <c r="S39" s="15"/>
      <c r="T39" s="15"/>
      <c r="U39" s="5"/>
      <c r="V39" s="4"/>
      <c r="W39" s="4"/>
      <c r="X39" s="4"/>
      <c r="Y39" s="4"/>
      <c r="Z39" s="4"/>
      <c r="AA39" s="4"/>
      <c r="AB39" s="5"/>
      <c r="AC39" s="4"/>
    </row>
    <row r="40" spans="1:29" ht="27.6">
      <c r="A40" s="10"/>
      <c r="B40" s="11"/>
      <c r="C40" s="11"/>
      <c r="D40" s="4" t="s">
        <v>98</v>
      </c>
      <c r="E40" s="5">
        <v>1</v>
      </c>
      <c r="F40" s="6">
        <v>3000000</v>
      </c>
      <c r="G40" s="18" t="str">
        <f t="shared" si="0"/>
        <v/>
      </c>
      <c r="H40" s="6"/>
      <c r="I40" s="4"/>
      <c r="J40" s="4"/>
      <c r="K40" s="4"/>
      <c r="L40" s="4"/>
      <c r="M40" s="4"/>
      <c r="N40" s="4"/>
      <c r="O40" s="4"/>
      <c r="P40" s="5"/>
      <c r="Q40" s="15"/>
      <c r="R40" s="15"/>
      <c r="S40" s="15"/>
      <c r="T40" s="15"/>
      <c r="U40" s="5"/>
      <c r="V40" s="4"/>
      <c r="W40" s="4"/>
      <c r="X40" s="4"/>
      <c r="Y40" s="4"/>
      <c r="Z40" s="4"/>
      <c r="AA40" s="4"/>
      <c r="AB40" s="5"/>
      <c r="AC40" s="4"/>
    </row>
    <row r="41" spans="1:29" ht="27.6">
      <c r="A41" s="10"/>
      <c r="B41" s="11"/>
      <c r="C41" s="11"/>
      <c r="D41" s="4" t="s">
        <v>99</v>
      </c>
      <c r="E41" s="5">
        <v>1</v>
      </c>
      <c r="F41" s="6">
        <v>33000000</v>
      </c>
      <c r="G41" s="18" t="str">
        <f t="shared" si="0"/>
        <v/>
      </c>
      <c r="H41" s="6"/>
      <c r="I41" s="4"/>
      <c r="J41" s="4"/>
      <c r="K41" s="4"/>
      <c r="L41" s="4"/>
      <c r="M41" s="4"/>
      <c r="N41" s="4"/>
      <c r="O41" s="4"/>
      <c r="P41" s="5"/>
      <c r="Q41" s="15"/>
      <c r="R41" s="15"/>
      <c r="S41" s="15"/>
      <c r="T41" s="15"/>
      <c r="U41" s="5"/>
      <c r="V41" s="4"/>
      <c r="W41" s="4"/>
      <c r="X41" s="4"/>
      <c r="Y41" s="4"/>
      <c r="Z41" s="4"/>
      <c r="AA41" s="4"/>
      <c r="AB41" s="5"/>
      <c r="AC41" s="4"/>
    </row>
    <row r="42" spans="1:29" ht="27.6">
      <c r="A42" s="10"/>
      <c r="B42" s="11"/>
      <c r="C42" s="11"/>
      <c r="D42" s="4" t="s">
        <v>100</v>
      </c>
      <c r="E42" s="5">
        <v>1</v>
      </c>
      <c r="F42" s="6">
        <v>3000000</v>
      </c>
      <c r="G42" s="18" t="str">
        <f t="shared" si="0"/>
        <v/>
      </c>
      <c r="H42" s="6"/>
      <c r="I42" s="4"/>
      <c r="J42" s="4"/>
      <c r="K42" s="4"/>
      <c r="L42" s="4"/>
      <c r="M42" s="4"/>
      <c r="N42" s="4"/>
      <c r="O42" s="4"/>
      <c r="P42" s="5"/>
      <c r="Q42" s="15"/>
      <c r="R42" s="15"/>
      <c r="S42" s="15"/>
      <c r="T42" s="15"/>
      <c r="U42" s="5"/>
      <c r="V42" s="4"/>
      <c r="W42" s="4"/>
      <c r="X42" s="4"/>
      <c r="Y42" s="4"/>
      <c r="Z42" s="4"/>
      <c r="AA42" s="4"/>
      <c r="AB42" s="5"/>
      <c r="AC42" s="4"/>
    </row>
    <row r="43" spans="1:29" ht="27.6">
      <c r="A43" s="10"/>
      <c r="B43" s="11"/>
      <c r="C43" s="11"/>
      <c r="D43" s="4" t="s">
        <v>101</v>
      </c>
      <c r="E43" s="5">
        <v>1</v>
      </c>
      <c r="F43" s="6">
        <v>20000000</v>
      </c>
      <c r="G43" s="18" t="str">
        <f t="shared" si="0"/>
        <v/>
      </c>
      <c r="H43" s="6"/>
      <c r="I43" s="4"/>
      <c r="J43" s="4"/>
      <c r="K43" s="4"/>
      <c r="L43" s="4"/>
      <c r="M43" s="4"/>
      <c r="N43" s="4"/>
      <c r="O43" s="4"/>
      <c r="P43" s="5"/>
      <c r="Q43" s="15"/>
      <c r="R43" s="15"/>
      <c r="S43" s="15"/>
      <c r="T43" s="15"/>
      <c r="U43" s="5"/>
      <c r="V43" s="4"/>
      <c r="W43" s="4"/>
      <c r="X43" s="4"/>
      <c r="Y43" s="4"/>
      <c r="Z43" s="4"/>
      <c r="AA43" s="4"/>
      <c r="AB43" s="5"/>
      <c r="AC43" s="4"/>
    </row>
    <row r="44" spans="1:29" ht="27.6">
      <c r="A44" s="10"/>
      <c r="B44" s="11"/>
      <c r="C44" s="11"/>
      <c r="D44" s="4" t="s">
        <v>102</v>
      </c>
      <c r="E44" s="5">
        <v>1</v>
      </c>
      <c r="F44" s="6">
        <v>7000000</v>
      </c>
      <c r="G44" s="18" t="str">
        <f t="shared" si="0"/>
        <v/>
      </c>
      <c r="H44" s="6"/>
      <c r="I44" s="4"/>
      <c r="J44" s="4"/>
      <c r="K44" s="4"/>
      <c r="L44" s="4"/>
      <c r="M44" s="4"/>
      <c r="N44" s="4"/>
      <c r="O44" s="4"/>
      <c r="P44" s="5"/>
      <c r="Q44" s="15"/>
      <c r="R44" s="15"/>
      <c r="S44" s="15"/>
      <c r="T44" s="15"/>
      <c r="U44" s="5"/>
      <c r="V44" s="4"/>
      <c r="W44" s="4"/>
      <c r="X44" s="4"/>
      <c r="Y44" s="4"/>
      <c r="Z44" s="4"/>
      <c r="AA44" s="4"/>
      <c r="AB44" s="5"/>
      <c r="AC44" s="4"/>
    </row>
    <row r="45" spans="1:29" ht="41.4">
      <c r="A45" s="10"/>
      <c r="B45" s="11"/>
      <c r="C45" s="11" t="s">
        <v>103</v>
      </c>
      <c r="D45" s="4" t="s">
        <v>104</v>
      </c>
      <c r="E45" s="5">
        <v>1</v>
      </c>
      <c r="F45" s="6">
        <v>14000000</v>
      </c>
      <c r="G45" s="18" t="str">
        <f t="shared" si="0"/>
        <v/>
      </c>
      <c r="H45" s="6"/>
      <c r="I45" s="4"/>
      <c r="J45" s="4"/>
      <c r="K45" s="4"/>
      <c r="L45" s="4"/>
      <c r="M45" s="4"/>
      <c r="N45" s="4"/>
      <c r="O45" s="4"/>
      <c r="P45" s="5"/>
      <c r="Q45" s="15"/>
      <c r="R45" s="15"/>
      <c r="S45" s="15"/>
      <c r="T45" s="15"/>
      <c r="U45" s="5"/>
      <c r="V45" s="4"/>
      <c r="W45" s="4"/>
      <c r="X45" s="4"/>
      <c r="Y45" s="4"/>
      <c r="Z45" s="4"/>
      <c r="AA45" s="4"/>
      <c r="AB45" s="5"/>
      <c r="AC45" s="4"/>
    </row>
    <row r="46" spans="1:29" ht="41.4">
      <c r="A46" s="10"/>
      <c r="B46" s="11"/>
      <c r="C46" s="11"/>
      <c r="D46" s="4" t="s">
        <v>105</v>
      </c>
      <c r="E46" s="5">
        <v>1</v>
      </c>
      <c r="F46" s="6">
        <v>2500000</v>
      </c>
      <c r="G46" s="18" t="str">
        <f t="shared" si="0"/>
        <v/>
      </c>
      <c r="H46" s="6"/>
      <c r="I46" s="4"/>
      <c r="J46" s="4"/>
      <c r="K46" s="4"/>
      <c r="L46" s="4"/>
      <c r="M46" s="4"/>
      <c r="N46" s="4"/>
      <c r="O46" s="4"/>
      <c r="P46" s="5"/>
      <c r="Q46" s="15"/>
      <c r="R46" s="15"/>
      <c r="S46" s="15"/>
      <c r="T46" s="15"/>
      <c r="U46" s="5"/>
      <c r="V46" s="4"/>
      <c r="W46" s="4"/>
      <c r="X46" s="4"/>
      <c r="Y46" s="4"/>
      <c r="Z46" s="4"/>
      <c r="AA46" s="4"/>
      <c r="AB46" s="5"/>
      <c r="AC46" s="4"/>
    </row>
    <row r="47" spans="1:29" ht="27.6">
      <c r="A47" s="10"/>
      <c r="B47" s="11"/>
      <c r="C47" s="11"/>
      <c r="D47" s="4" t="s">
        <v>106</v>
      </c>
      <c r="E47" s="5">
        <v>1</v>
      </c>
      <c r="F47" s="6">
        <v>5000000</v>
      </c>
      <c r="G47" s="18" t="str">
        <f t="shared" si="0"/>
        <v/>
      </c>
      <c r="H47" s="6"/>
      <c r="I47" s="4"/>
      <c r="J47" s="4"/>
      <c r="K47" s="4"/>
      <c r="L47" s="4"/>
      <c r="M47" s="4"/>
      <c r="N47" s="4"/>
      <c r="O47" s="4"/>
      <c r="P47" s="5"/>
      <c r="Q47" s="15"/>
      <c r="R47" s="15"/>
      <c r="S47" s="15"/>
      <c r="T47" s="15"/>
      <c r="U47" s="5"/>
      <c r="V47" s="4"/>
      <c r="W47" s="4"/>
      <c r="X47" s="4"/>
      <c r="Y47" s="4"/>
      <c r="Z47" s="4"/>
      <c r="AA47" s="4"/>
      <c r="AB47" s="5"/>
      <c r="AC47" s="4"/>
    </row>
    <row r="48" spans="1:29">
      <c r="A48" s="10"/>
      <c r="B48" s="11"/>
      <c r="C48" s="286" t="s">
        <v>107</v>
      </c>
      <c r="D48" s="4" t="s">
        <v>108</v>
      </c>
      <c r="E48" s="5">
        <v>1</v>
      </c>
      <c r="F48" s="6">
        <v>10000000</v>
      </c>
      <c r="G48" s="18" t="str">
        <f t="shared" si="0"/>
        <v/>
      </c>
      <c r="H48" s="6"/>
      <c r="I48" s="4"/>
      <c r="J48" s="4"/>
      <c r="K48" s="4"/>
      <c r="L48" s="4"/>
      <c r="M48" s="4"/>
      <c r="N48" s="4"/>
      <c r="O48" s="4"/>
      <c r="P48" s="5"/>
      <c r="Q48" s="15"/>
      <c r="R48" s="15"/>
      <c r="S48" s="15"/>
      <c r="T48" s="15"/>
      <c r="U48" s="5"/>
      <c r="V48" s="4"/>
      <c r="W48" s="4"/>
      <c r="X48" s="4"/>
      <c r="Y48" s="4"/>
      <c r="Z48" s="4"/>
      <c r="AA48" s="4"/>
      <c r="AB48" s="5"/>
      <c r="AC48" s="4"/>
    </row>
    <row r="49" spans="1:29" ht="41.4">
      <c r="A49" s="10"/>
      <c r="B49" s="11"/>
      <c r="C49" s="286"/>
      <c r="D49" s="4" t="s">
        <v>68</v>
      </c>
      <c r="E49" s="5">
        <v>1</v>
      </c>
      <c r="F49" s="6">
        <v>232500000</v>
      </c>
      <c r="G49" s="18">
        <f t="shared" si="0"/>
        <v>1</v>
      </c>
      <c r="H49" s="6"/>
      <c r="I49" s="4"/>
      <c r="J49" s="4"/>
      <c r="K49" s="4"/>
      <c r="L49" s="4"/>
      <c r="M49" s="4"/>
      <c r="N49" s="4"/>
      <c r="O49" s="4"/>
      <c r="P49" s="5"/>
      <c r="Q49" s="15"/>
      <c r="R49" s="15"/>
      <c r="S49" s="15"/>
      <c r="T49" s="15"/>
      <c r="U49" s="5"/>
      <c r="V49" s="4"/>
      <c r="W49" s="4"/>
      <c r="X49" s="4"/>
      <c r="Y49" s="4"/>
      <c r="Z49" s="4"/>
      <c r="AA49" s="4"/>
      <c r="AB49" s="5"/>
      <c r="AC49" s="4"/>
    </row>
    <row r="50" spans="1:29" ht="41.25" customHeight="1">
      <c r="A50" s="10"/>
      <c r="B50" s="11"/>
      <c r="C50" s="11" t="s">
        <v>110</v>
      </c>
      <c r="D50" s="4" t="s">
        <v>111</v>
      </c>
      <c r="E50" s="5">
        <v>1</v>
      </c>
      <c r="F50" s="6">
        <v>170000000</v>
      </c>
      <c r="G50" s="18">
        <f t="shared" si="0"/>
        <v>1</v>
      </c>
      <c r="H50" s="6"/>
      <c r="I50" s="4"/>
      <c r="J50" s="4"/>
      <c r="K50" s="4"/>
      <c r="L50" s="4"/>
      <c r="M50" s="4"/>
      <c r="N50" s="4"/>
      <c r="O50" s="4"/>
      <c r="P50" s="5"/>
      <c r="Q50" s="15"/>
      <c r="R50" s="15"/>
      <c r="S50" s="15"/>
      <c r="T50" s="15"/>
      <c r="U50" s="5"/>
      <c r="V50" s="4"/>
      <c r="W50" s="4"/>
      <c r="X50" s="4"/>
      <c r="Y50" s="4"/>
      <c r="Z50" s="4"/>
      <c r="AA50" s="4"/>
      <c r="AB50" s="5"/>
      <c r="AC50" s="4"/>
    </row>
    <row r="51" spans="1:29" ht="41.4">
      <c r="A51" s="10"/>
      <c r="B51" s="11"/>
      <c r="C51" s="11"/>
      <c r="D51" s="4" t="s">
        <v>112</v>
      </c>
      <c r="E51" s="5">
        <v>1</v>
      </c>
      <c r="F51" s="6">
        <v>72000000</v>
      </c>
      <c r="G51" s="18">
        <f t="shared" si="0"/>
        <v>1</v>
      </c>
      <c r="H51" s="6"/>
      <c r="I51" s="4"/>
      <c r="J51" s="4"/>
      <c r="K51" s="4"/>
      <c r="L51" s="4"/>
      <c r="M51" s="4"/>
      <c r="N51" s="4"/>
      <c r="O51" s="4"/>
      <c r="P51" s="5"/>
      <c r="Q51" s="15"/>
      <c r="R51" s="15"/>
      <c r="S51" s="15"/>
      <c r="T51" s="15"/>
      <c r="U51" s="5"/>
      <c r="V51" s="4"/>
      <c r="W51" s="4"/>
      <c r="X51" s="4"/>
      <c r="Y51" s="4"/>
      <c r="Z51" s="4"/>
      <c r="AA51" s="4"/>
      <c r="AB51" s="5"/>
      <c r="AC51" s="4"/>
    </row>
    <row r="52" spans="1:29" ht="27.6">
      <c r="A52" s="10"/>
      <c r="B52" s="11"/>
      <c r="C52" s="11" t="s">
        <v>113</v>
      </c>
      <c r="D52" s="4" t="s">
        <v>85</v>
      </c>
      <c r="E52" s="5">
        <v>1</v>
      </c>
      <c r="F52" s="6">
        <v>2500000</v>
      </c>
      <c r="G52" s="18" t="str">
        <f t="shared" si="0"/>
        <v/>
      </c>
      <c r="H52" s="6"/>
      <c r="I52" s="4"/>
      <c r="J52" s="4"/>
      <c r="K52" s="4"/>
      <c r="L52" s="4"/>
      <c r="M52" s="4"/>
      <c r="N52" s="4"/>
      <c r="O52" s="4"/>
      <c r="P52" s="5"/>
      <c r="Q52" s="15"/>
      <c r="R52" s="15"/>
      <c r="S52" s="15"/>
      <c r="T52" s="15"/>
      <c r="U52" s="5"/>
      <c r="V52" s="4"/>
      <c r="W52" s="4"/>
      <c r="X52" s="4"/>
      <c r="Y52" s="4"/>
      <c r="Z52" s="4"/>
      <c r="AA52" s="4"/>
      <c r="AB52" s="5"/>
      <c r="AC52" s="4"/>
    </row>
    <row r="53" spans="1:29" ht="27.6">
      <c r="A53" s="10"/>
      <c r="B53" s="11"/>
      <c r="C53" s="11"/>
      <c r="D53" s="4" t="s">
        <v>86</v>
      </c>
      <c r="E53" s="5">
        <v>1</v>
      </c>
      <c r="F53" s="6">
        <v>5000000</v>
      </c>
      <c r="G53" s="18" t="str">
        <f t="shared" ref="G53:G97" si="1">IF(F53&gt;50000000,1,"")</f>
        <v/>
      </c>
      <c r="H53" s="6"/>
      <c r="I53" s="4"/>
      <c r="J53" s="4"/>
      <c r="K53" s="4"/>
      <c r="L53" s="4"/>
      <c r="M53" s="4"/>
      <c r="N53" s="4"/>
      <c r="O53" s="4"/>
      <c r="P53" s="5"/>
      <c r="Q53" s="15"/>
      <c r="R53" s="15"/>
      <c r="S53" s="15"/>
      <c r="T53" s="15"/>
      <c r="U53" s="5"/>
      <c r="V53" s="4"/>
      <c r="W53" s="4"/>
      <c r="X53" s="4"/>
      <c r="Y53" s="4"/>
      <c r="Z53" s="4"/>
      <c r="AA53" s="4"/>
      <c r="AB53" s="5"/>
      <c r="AC53" s="4"/>
    </row>
    <row r="54" spans="1:29">
      <c r="A54" s="10"/>
      <c r="B54" s="11"/>
      <c r="C54" s="11"/>
      <c r="D54" s="4" t="s">
        <v>89</v>
      </c>
      <c r="E54" s="5">
        <v>1</v>
      </c>
      <c r="F54" s="6">
        <v>8000000</v>
      </c>
      <c r="G54" s="18" t="str">
        <f t="shared" si="1"/>
        <v/>
      </c>
      <c r="H54" s="6"/>
      <c r="I54" s="4"/>
      <c r="J54" s="4"/>
      <c r="K54" s="4"/>
      <c r="L54" s="4"/>
      <c r="M54" s="4"/>
      <c r="N54" s="4"/>
      <c r="O54" s="4"/>
      <c r="P54" s="5"/>
      <c r="Q54" s="15"/>
      <c r="R54" s="15"/>
      <c r="S54" s="15"/>
      <c r="T54" s="15"/>
      <c r="U54" s="5"/>
      <c r="V54" s="4"/>
      <c r="W54" s="4"/>
      <c r="X54" s="4"/>
      <c r="Y54" s="4"/>
      <c r="Z54" s="4"/>
      <c r="AA54" s="4"/>
      <c r="AB54" s="5"/>
      <c r="AC54" s="4"/>
    </row>
    <row r="55" spans="1:29" ht="27.6">
      <c r="A55" s="10"/>
      <c r="B55" s="11"/>
      <c r="C55" s="11"/>
      <c r="D55" s="4" t="s">
        <v>114</v>
      </c>
      <c r="E55" s="5">
        <v>1</v>
      </c>
      <c r="F55" s="6">
        <v>5500000</v>
      </c>
      <c r="G55" s="18" t="str">
        <f t="shared" si="1"/>
        <v/>
      </c>
      <c r="H55" s="6"/>
      <c r="I55" s="4"/>
      <c r="J55" s="4"/>
      <c r="K55" s="4"/>
      <c r="L55" s="4"/>
      <c r="M55" s="4"/>
      <c r="N55" s="4"/>
      <c r="O55" s="4"/>
      <c r="P55" s="5"/>
      <c r="Q55" s="15"/>
      <c r="R55" s="15"/>
      <c r="S55" s="15"/>
      <c r="T55" s="15"/>
      <c r="U55" s="5"/>
      <c r="V55" s="4"/>
      <c r="W55" s="4"/>
      <c r="X55" s="4"/>
      <c r="Y55" s="4"/>
      <c r="Z55" s="4"/>
      <c r="AA55" s="4"/>
      <c r="AB55" s="5"/>
      <c r="AC55" s="4"/>
    </row>
    <row r="56" spans="1:29" ht="27.6">
      <c r="A56" s="10"/>
      <c r="B56" s="11"/>
      <c r="C56" s="11"/>
      <c r="D56" s="4" t="s">
        <v>98</v>
      </c>
      <c r="E56" s="5">
        <v>1</v>
      </c>
      <c r="F56" s="6">
        <v>4000000</v>
      </c>
      <c r="G56" s="18" t="str">
        <f t="shared" si="1"/>
        <v/>
      </c>
      <c r="H56" s="6"/>
      <c r="I56" s="4"/>
      <c r="J56" s="4"/>
      <c r="K56" s="4"/>
      <c r="L56" s="4"/>
      <c r="M56" s="4"/>
      <c r="N56" s="4"/>
      <c r="O56" s="4"/>
      <c r="P56" s="5"/>
      <c r="Q56" s="15"/>
      <c r="R56" s="15"/>
      <c r="S56" s="15"/>
      <c r="T56" s="15"/>
      <c r="U56" s="5"/>
      <c r="V56" s="4"/>
      <c r="W56" s="4"/>
      <c r="X56" s="4"/>
      <c r="Y56" s="4"/>
      <c r="Z56" s="4"/>
      <c r="AA56" s="4"/>
      <c r="AB56" s="5"/>
      <c r="AC56" s="4"/>
    </row>
    <row r="57" spans="1:29" ht="27.6">
      <c r="A57" s="10"/>
      <c r="B57" s="11"/>
      <c r="C57" s="11"/>
      <c r="D57" s="4" t="s">
        <v>115</v>
      </c>
      <c r="E57" s="5">
        <v>1</v>
      </c>
      <c r="F57" s="6">
        <v>5000000</v>
      </c>
      <c r="G57" s="18" t="str">
        <f t="shared" si="1"/>
        <v/>
      </c>
      <c r="H57" s="6"/>
      <c r="I57" s="4"/>
      <c r="J57" s="4"/>
      <c r="K57" s="4"/>
      <c r="L57" s="4"/>
      <c r="M57" s="4"/>
      <c r="N57" s="4"/>
      <c r="O57" s="4"/>
      <c r="P57" s="5"/>
      <c r="Q57" s="15"/>
      <c r="R57" s="15"/>
      <c r="S57" s="15"/>
      <c r="T57" s="15"/>
      <c r="U57" s="5"/>
      <c r="V57" s="4"/>
      <c r="W57" s="4"/>
      <c r="X57" s="4"/>
      <c r="Y57" s="4"/>
      <c r="Z57" s="4"/>
      <c r="AA57" s="4"/>
      <c r="AB57" s="5"/>
      <c r="AC57" s="4"/>
    </row>
    <row r="58" spans="1:29" ht="27.6">
      <c r="A58" s="10"/>
      <c r="B58" s="11"/>
      <c r="C58" s="11"/>
      <c r="D58" s="4" t="s">
        <v>104</v>
      </c>
      <c r="E58" s="5">
        <v>1</v>
      </c>
      <c r="F58" s="6">
        <v>1900000</v>
      </c>
      <c r="G58" s="18" t="str">
        <f t="shared" si="1"/>
        <v/>
      </c>
      <c r="H58" s="6"/>
      <c r="I58" s="4"/>
      <c r="J58" s="4"/>
      <c r="K58" s="4"/>
      <c r="L58" s="4"/>
      <c r="M58" s="4"/>
      <c r="N58" s="4"/>
      <c r="O58" s="4"/>
      <c r="P58" s="5"/>
      <c r="Q58" s="15"/>
      <c r="R58" s="15"/>
      <c r="S58" s="15"/>
      <c r="T58" s="15"/>
      <c r="U58" s="5"/>
      <c r="V58" s="4"/>
      <c r="W58" s="4"/>
      <c r="X58" s="4"/>
      <c r="Y58" s="4"/>
      <c r="Z58" s="4"/>
      <c r="AA58" s="4"/>
      <c r="AB58" s="5"/>
      <c r="AC58" s="4"/>
    </row>
    <row r="59" spans="1:29" ht="27.6">
      <c r="A59" s="10"/>
      <c r="B59" s="11"/>
      <c r="C59" s="11" t="s">
        <v>119</v>
      </c>
      <c r="D59" s="4" t="s">
        <v>118</v>
      </c>
      <c r="E59" s="5">
        <v>1</v>
      </c>
      <c r="F59" s="6">
        <v>46500000</v>
      </c>
      <c r="G59" s="18" t="str">
        <f t="shared" si="1"/>
        <v/>
      </c>
      <c r="H59" s="6"/>
      <c r="I59" s="4"/>
      <c r="J59" s="4"/>
      <c r="K59" s="4"/>
      <c r="L59" s="4"/>
      <c r="M59" s="4"/>
      <c r="N59" s="4"/>
      <c r="O59" s="4"/>
      <c r="P59" s="5"/>
      <c r="Q59" s="15"/>
      <c r="R59" s="15"/>
      <c r="S59" s="15"/>
      <c r="T59" s="15"/>
      <c r="U59" s="5"/>
      <c r="V59" s="4"/>
      <c r="W59" s="4"/>
      <c r="X59" s="4"/>
      <c r="Y59" s="4"/>
      <c r="Z59" s="4"/>
      <c r="AA59" s="4"/>
      <c r="AB59" s="5"/>
      <c r="AC59" s="4"/>
    </row>
    <row r="60" spans="1:29" ht="27.6">
      <c r="A60" s="10"/>
      <c r="B60" s="11"/>
      <c r="C60" s="11"/>
      <c r="D60" s="4" t="s">
        <v>120</v>
      </c>
      <c r="E60" s="5">
        <v>1</v>
      </c>
      <c r="F60" s="6">
        <v>2000000</v>
      </c>
      <c r="G60" s="18" t="str">
        <f t="shared" si="1"/>
        <v/>
      </c>
      <c r="H60" s="6"/>
      <c r="I60" s="4"/>
      <c r="J60" s="4"/>
      <c r="K60" s="4"/>
      <c r="L60" s="4"/>
      <c r="M60" s="4"/>
      <c r="N60" s="4"/>
      <c r="O60" s="4"/>
      <c r="P60" s="5"/>
      <c r="Q60" s="15"/>
      <c r="R60" s="15"/>
      <c r="S60" s="15"/>
      <c r="T60" s="15"/>
      <c r="U60" s="5"/>
      <c r="V60" s="4"/>
      <c r="W60" s="4"/>
      <c r="X60" s="4"/>
      <c r="Y60" s="4"/>
      <c r="Z60" s="4"/>
      <c r="AA60" s="4"/>
      <c r="AB60" s="5"/>
      <c r="AC60" s="4"/>
    </row>
    <row r="61" spans="1:29">
      <c r="A61" s="10"/>
      <c r="B61" s="11"/>
      <c r="C61" s="11"/>
      <c r="D61" s="4" t="s">
        <v>121</v>
      </c>
      <c r="E61" s="5">
        <v>1</v>
      </c>
      <c r="F61" s="6">
        <v>1500000</v>
      </c>
      <c r="G61" s="18" t="str">
        <f t="shared" si="1"/>
        <v/>
      </c>
      <c r="H61" s="6"/>
      <c r="I61" s="4"/>
      <c r="J61" s="4"/>
      <c r="K61" s="4"/>
      <c r="L61" s="4"/>
      <c r="M61" s="4"/>
      <c r="N61" s="4"/>
      <c r="O61" s="4"/>
      <c r="P61" s="5"/>
      <c r="Q61" s="15"/>
      <c r="R61" s="15"/>
      <c r="S61" s="15"/>
      <c r="T61" s="15"/>
      <c r="U61" s="5"/>
      <c r="V61" s="4"/>
      <c r="W61" s="4"/>
      <c r="X61" s="4"/>
      <c r="Y61" s="4"/>
      <c r="Z61" s="4"/>
      <c r="AA61" s="4"/>
      <c r="AB61" s="5"/>
      <c r="AC61" s="4"/>
    </row>
    <row r="62" spans="1:29" ht="27.6">
      <c r="A62" s="10"/>
      <c r="B62" s="11"/>
      <c r="C62" s="11"/>
      <c r="D62" s="4" t="s">
        <v>122</v>
      </c>
      <c r="E62" s="5">
        <v>1</v>
      </c>
      <c r="F62" s="6">
        <v>37200000</v>
      </c>
      <c r="G62" s="18" t="str">
        <f t="shared" si="1"/>
        <v/>
      </c>
      <c r="H62" s="6"/>
      <c r="I62" s="4"/>
      <c r="J62" s="4"/>
      <c r="K62" s="4"/>
      <c r="L62" s="4"/>
      <c r="M62" s="4"/>
      <c r="N62" s="4"/>
      <c r="O62" s="4"/>
      <c r="P62" s="5"/>
      <c r="Q62" s="15"/>
      <c r="R62" s="15"/>
      <c r="S62" s="15"/>
      <c r="T62" s="15"/>
      <c r="U62" s="5"/>
      <c r="V62" s="4"/>
      <c r="W62" s="4"/>
      <c r="X62" s="4"/>
      <c r="Y62" s="4"/>
      <c r="Z62" s="4"/>
      <c r="AA62" s="4"/>
      <c r="AB62" s="5"/>
      <c r="AC62" s="4"/>
    </row>
    <row r="63" spans="1:29">
      <c r="A63" s="10"/>
      <c r="B63" s="11"/>
      <c r="C63" s="11"/>
      <c r="D63" s="4" t="s">
        <v>108</v>
      </c>
      <c r="E63" s="5">
        <v>1</v>
      </c>
      <c r="F63" s="6">
        <v>1600000</v>
      </c>
      <c r="G63" s="18" t="str">
        <f t="shared" si="1"/>
        <v/>
      </c>
      <c r="H63" s="6"/>
      <c r="I63" s="4"/>
      <c r="J63" s="4"/>
      <c r="K63" s="4"/>
      <c r="L63" s="4"/>
      <c r="M63" s="4"/>
      <c r="N63" s="4"/>
      <c r="O63" s="4"/>
      <c r="P63" s="5"/>
      <c r="Q63" s="15"/>
      <c r="R63" s="15"/>
      <c r="S63" s="15"/>
      <c r="T63" s="15"/>
      <c r="U63" s="5"/>
      <c r="V63" s="4"/>
      <c r="W63" s="4"/>
      <c r="X63" s="4"/>
      <c r="Y63" s="4"/>
      <c r="Z63" s="4"/>
      <c r="AA63" s="4"/>
      <c r="AB63" s="5"/>
      <c r="AC63" s="4"/>
    </row>
    <row r="64" spans="1:29">
      <c r="A64" s="10"/>
      <c r="B64" s="11"/>
      <c r="C64" s="11"/>
      <c r="D64" s="4" t="s">
        <v>109</v>
      </c>
      <c r="E64" s="5">
        <v>1</v>
      </c>
      <c r="F64" s="6">
        <v>1200000</v>
      </c>
      <c r="G64" s="18" t="str">
        <f t="shared" si="1"/>
        <v/>
      </c>
      <c r="H64" s="6"/>
      <c r="I64" s="4"/>
      <c r="J64" s="4"/>
      <c r="K64" s="4"/>
      <c r="L64" s="4"/>
      <c r="M64" s="4"/>
      <c r="N64" s="4"/>
      <c r="O64" s="4"/>
      <c r="P64" s="5"/>
      <c r="Q64" s="15"/>
      <c r="R64" s="15"/>
      <c r="S64" s="15"/>
      <c r="T64" s="15"/>
      <c r="U64" s="5"/>
      <c r="V64" s="4"/>
      <c r="W64" s="4"/>
      <c r="X64" s="4"/>
      <c r="Y64" s="4"/>
      <c r="Z64" s="4"/>
      <c r="AA64" s="4"/>
      <c r="AB64" s="5"/>
      <c r="AC64" s="4"/>
    </row>
    <row r="65" spans="1:29" ht="27.6">
      <c r="A65" s="10"/>
      <c r="B65" s="11"/>
      <c r="C65" s="11"/>
      <c r="D65" s="4" t="s">
        <v>123</v>
      </c>
      <c r="E65" s="5">
        <v>1</v>
      </c>
      <c r="F65" s="6">
        <v>93000000</v>
      </c>
      <c r="G65" s="18">
        <f t="shared" si="1"/>
        <v>1</v>
      </c>
      <c r="H65" s="6"/>
      <c r="I65" s="4"/>
      <c r="J65" s="4"/>
      <c r="K65" s="4"/>
      <c r="L65" s="4"/>
      <c r="M65" s="4"/>
      <c r="N65" s="4"/>
      <c r="O65" s="4"/>
      <c r="P65" s="5"/>
      <c r="Q65" s="15"/>
      <c r="R65" s="15"/>
      <c r="S65" s="15"/>
      <c r="T65" s="15"/>
      <c r="U65" s="5"/>
      <c r="V65" s="4"/>
      <c r="W65" s="4"/>
      <c r="X65" s="4"/>
      <c r="Y65" s="4"/>
      <c r="Z65" s="4"/>
      <c r="AA65" s="4"/>
      <c r="AB65" s="5"/>
      <c r="AC65" s="4"/>
    </row>
    <row r="66" spans="1:29">
      <c r="A66" s="10"/>
      <c r="B66" s="11"/>
      <c r="C66" s="11"/>
      <c r="D66" s="4" t="s">
        <v>124</v>
      </c>
      <c r="E66" s="5">
        <v>1</v>
      </c>
      <c r="F66" s="6">
        <v>4000000</v>
      </c>
      <c r="G66" s="18" t="str">
        <f t="shared" si="1"/>
        <v/>
      </c>
      <c r="H66" s="6"/>
      <c r="I66" s="4"/>
      <c r="J66" s="4"/>
      <c r="K66" s="4"/>
      <c r="L66" s="4"/>
      <c r="M66" s="4"/>
      <c r="N66" s="4"/>
      <c r="O66" s="4"/>
      <c r="P66" s="5"/>
      <c r="Q66" s="15"/>
      <c r="R66" s="15"/>
      <c r="S66" s="15"/>
      <c r="T66" s="15"/>
      <c r="U66" s="5"/>
      <c r="V66" s="4"/>
      <c r="W66" s="4"/>
      <c r="X66" s="4"/>
      <c r="Y66" s="4"/>
      <c r="Z66" s="4"/>
      <c r="AA66" s="4"/>
      <c r="AB66" s="5"/>
      <c r="AC66" s="4"/>
    </row>
    <row r="67" spans="1:29">
      <c r="A67" s="10"/>
      <c r="B67" s="11"/>
      <c r="C67" s="11"/>
      <c r="D67" s="4" t="s">
        <v>125</v>
      </c>
      <c r="E67" s="5">
        <v>1</v>
      </c>
      <c r="F67" s="6">
        <v>3000000</v>
      </c>
      <c r="G67" s="18" t="str">
        <f t="shared" si="1"/>
        <v/>
      </c>
      <c r="H67" s="6"/>
      <c r="I67" s="4"/>
      <c r="J67" s="4"/>
      <c r="K67" s="4"/>
      <c r="L67" s="4"/>
      <c r="M67" s="4"/>
      <c r="N67" s="4"/>
      <c r="O67" s="4"/>
      <c r="P67" s="5"/>
      <c r="Q67" s="15"/>
      <c r="R67" s="15"/>
      <c r="S67" s="15"/>
      <c r="T67" s="15"/>
      <c r="U67" s="5"/>
      <c r="V67" s="4"/>
      <c r="W67" s="4"/>
      <c r="X67" s="4"/>
      <c r="Y67" s="4"/>
      <c r="Z67" s="4"/>
      <c r="AA67" s="4"/>
      <c r="AB67" s="5"/>
      <c r="AC67" s="4"/>
    </row>
    <row r="68" spans="1:29" ht="41.4">
      <c r="A68" s="10"/>
      <c r="B68" s="11"/>
      <c r="C68" s="11" t="s">
        <v>126</v>
      </c>
      <c r="D68" s="4" t="s">
        <v>73</v>
      </c>
      <c r="E68" s="5">
        <v>1</v>
      </c>
      <c r="F68" s="6">
        <v>59205000</v>
      </c>
      <c r="G68" s="18">
        <f t="shared" si="1"/>
        <v>1</v>
      </c>
      <c r="H68" s="6"/>
      <c r="I68" s="4"/>
      <c r="J68" s="4"/>
      <c r="K68" s="4"/>
      <c r="L68" s="4"/>
      <c r="M68" s="4"/>
      <c r="N68" s="4"/>
      <c r="O68" s="4"/>
      <c r="P68" s="5"/>
      <c r="Q68" s="15"/>
      <c r="R68" s="15"/>
      <c r="S68" s="15"/>
      <c r="T68" s="15"/>
      <c r="U68" s="5"/>
      <c r="V68" s="4"/>
      <c r="W68" s="4"/>
      <c r="X68" s="4"/>
      <c r="Y68" s="4"/>
      <c r="Z68" s="4"/>
      <c r="AA68" s="4"/>
      <c r="AB68" s="5"/>
      <c r="AC68" s="4"/>
    </row>
    <row r="69" spans="1:29" ht="41.4">
      <c r="A69" s="10"/>
      <c r="B69" s="11"/>
      <c r="C69" s="11" t="s">
        <v>128</v>
      </c>
      <c r="D69" s="4" t="s">
        <v>127</v>
      </c>
      <c r="E69" s="5">
        <v>1</v>
      </c>
      <c r="F69" s="6">
        <v>12100000</v>
      </c>
      <c r="G69" s="18" t="str">
        <f t="shared" si="1"/>
        <v/>
      </c>
      <c r="H69" s="6"/>
      <c r="I69" s="4"/>
      <c r="J69" s="4"/>
      <c r="K69" s="4"/>
      <c r="L69" s="4"/>
      <c r="M69" s="4"/>
      <c r="N69" s="4"/>
      <c r="O69" s="4"/>
      <c r="P69" s="5"/>
      <c r="Q69" s="15"/>
      <c r="R69" s="15"/>
      <c r="S69" s="15"/>
      <c r="T69" s="15"/>
      <c r="U69" s="5"/>
      <c r="V69" s="4"/>
      <c r="W69" s="4"/>
      <c r="X69" s="4"/>
      <c r="Y69" s="4"/>
      <c r="Z69" s="4"/>
      <c r="AA69" s="4"/>
      <c r="AB69" s="5"/>
      <c r="AC69" s="4"/>
    </row>
    <row r="70" spans="1:29" ht="55.2">
      <c r="A70" s="10"/>
      <c r="B70" s="11"/>
      <c r="C70" s="11"/>
      <c r="D70" s="4" t="s">
        <v>129</v>
      </c>
      <c r="E70" s="5">
        <v>1</v>
      </c>
      <c r="F70" s="6">
        <v>104000000</v>
      </c>
      <c r="G70" s="18">
        <f t="shared" si="1"/>
        <v>1</v>
      </c>
      <c r="H70" s="6"/>
      <c r="I70" s="4"/>
      <c r="J70" s="4"/>
      <c r="K70" s="4"/>
      <c r="L70" s="4"/>
      <c r="M70" s="4"/>
      <c r="N70" s="4"/>
      <c r="O70" s="4"/>
      <c r="P70" s="5"/>
      <c r="Q70" s="15"/>
      <c r="R70" s="15"/>
      <c r="S70" s="15"/>
      <c r="T70" s="15"/>
      <c r="U70" s="5"/>
      <c r="V70" s="4"/>
      <c r="W70" s="4"/>
      <c r="X70" s="4"/>
      <c r="Y70" s="4"/>
      <c r="Z70" s="4"/>
      <c r="AA70" s="4"/>
      <c r="AB70" s="5"/>
      <c r="AC70" s="4"/>
    </row>
    <row r="71" spans="1:29" ht="27.6">
      <c r="A71" s="10"/>
      <c r="B71" s="11"/>
      <c r="C71" s="11" t="s">
        <v>131</v>
      </c>
      <c r="D71" s="4" t="s">
        <v>130</v>
      </c>
      <c r="E71" s="5">
        <v>1</v>
      </c>
      <c r="F71" s="6">
        <v>90000000</v>
      </c>
      <c r="G71" s="18">
        <f t="shared" si="1"/>
        <v>1</v>
      </c>
      <c r="H71" s="6"/>
      <c r="I71" s="4"/>
      <c r="J71" s="4"/>
      <c r="K71" s="4"/>
      <c r="L71" s="4"/>
      <c r="M71" s="4"/>
      <c r="N71" s="4"/>
      <c r="O71" s="4"/>
      <c r="P71" s="5"/>
      <c r="Q71" s="15"/>
      <c r="R71" s="15"/>
      <c r="S71" s="15"/>
      <c r="T71" s="15"/>
      <c r="U71" s="5"/>
      <c r="V71" s="4"/>
      <c r="W71" s="4"/>
      <c r="X71" s="4"/>
      <c r="Y71" s="4"/>
      <c r="Z71" s="4"/>
      <c r="AA71" s="4"/>
      <c r="AB71" s="5"/>
      <c r="AC71" s="4"/>
    </row>
    <row r="72" spans="1:29" ht="30" customHeight="1">
      <c r="A72" s="10"/>
      <c r="B72" s="11"/>
      <c r="C72" s="11" t="s">
        <v>132</v>
      </c>
      <c r="D72" s="4" t="s">
        <v>133</v>
      </c>
      <c r="E72" s="5">
        <v>1</v>
      </c>
      <c r="F72" s="6">
        <v>27900000</v>
      </c>
      <c r="G72" s="18" t="str">
        <f t="shared" si="1"/>
        <v/>
      </c>
      <c r="H72" s="6"/>
      <c r="I72" s="4"/>
      <c r="J72" s="4"/>
      <c r="K72" s="4"/>
      <c r="L72" s="4"/>
      <c r="M72" s="4"/>
      <c r="N72" s="4"/>
      <c r="O72" s="4"/>
      <c r="P72" s="5"/>
      <c r="Q72" s="15"/>
      <c r="R72" s="15"/>
      <c r="S72" s="15"/>
      <c r="T72" s="15"/>
      <c r="U72" s="5"/>
      <c r="V72" s="4"/>
      <c r="W72" s="4"/>
      <c r="X72" s="4"/>
      <c r="Y72" s="4"/>
      <c r="Z72" s="4"/>
      <c r="AA72" s="4"/>
      <c r="AB72" s="5"/>
      <c r="AC72" s="4"/>
    </row>
    <row r="73" spans="1:29">
      <c r="A73" s="10"/>
      <c r="B73" s="11"/>
      <c r="C73" s="11"/>
      <c r="D73" s="4" t="s">
        <v>108</v>
      </c>
      <c r="E73" s="5">
        <v>1</v>
      </c>
      <c r="F73" s="6">
        <v>1200000</v>
      </c>
      <c r="G73" s="18" t="str">
        <f t="shared" si="1"/>
        <v/>
      </c>
      <c r="H73" s="6"/>
      <c r="I73" s="4"/>
      <c r="J73" s="4"/>
      <c r="K73" s="4"/>
      <c r="L73" s="4"/>
      <c r="M73" s="4"/>
      <c r="N73" s="4"/>
      <c r="O73" s="4"/>
      <c r="P73" s="5"/>
      <c r="Q73" s="15"/>
      <c r="R73" s="15"/>
      <c r="S73" s="15"/>
      <c r="T73" s="15"/>
      <c r="U73" s="5"/>
      <c r="V73" s="4"/>
      <c r="W73" s="4"/>
      <c r="X73" s="4"/>
      <c r="Y73" s="4"/>
      <c r="Z73" s="4"/>
      <c r="AA73" s="4"/>
      <c r="AB73" s="5"/>
      <c r="AC73" s="4"/>
    </row>
    <row r="74" spans="1:29">
      <c r="A74" s="10"/>
      <c r="B74" s="11"/>
      <c r="C74" s="11"/>
      <c r="D74" s="4" t="s">
        <v>109</v>
      </c>
      <c r="E74" s="5">
        <v>1</v>
      </c>
      <c r="F74" s="6">
        <v>900000</v>
      </c>
      <c r="G74" s="18" t="str">
        <f t="shared" si="1"/>
        <v/>
      </c>
      <c r="H74" s="6"/>
      <c r="I74" s="4"/>
      <c r="J74" s="4"/>
      <c r="K74" s="4"/>
      <c r="L74" s="4"/>
      <c r="M74" s="4"/>
      <c r="N74" s="4"/>
      <c r="O74" s="4"/>
      <c r="P74" s="5"/>
      <c r="Q74" s="15"/>
      <c r="R74" s="15"/>
      <c r="S74" s="15"/>
      <c r="T74" s="15"/>
      <c r="U74" s="5"/>
      <c r="V74" s="4"/>
      <c r="W74" s="4"/>
      <c r="X74" s="4"/>
      <c r="Y74" s="4"/>
      <c r="Z74" s="4"/>
      <c r="AA74" s="4"/>
      <c r="AB74" s="5"/>
      <c r="AC74" s="4"/>
    </row>
    <row r="75" spans="1:29" ht="41.4">
      <c r="A75" s="10"/>
      <c r="B75" s="11"/>
      <c r="C75" s="11" t="s">
        <v>137</v>
      </c>
      <c r="D75" s="4" t="s">
        <v>136</v>
      </c>
      <c r="E75" s="5">
        <v>1</v>
      </c>
      <c r="F75" s="6">
        <v>93000000</v>
      </c>
      <c r="G75" s="18">
        <f t="shared" si="1"/>
        <v>1</v>
      </c>
      <c r="H75" s="6"/>
      <c r="I75" s="4"/>
      <c r="J75" s="4"/>
      <c r="K75" s="4"/>
      <c r="L75" s="4"/>
      <c r="M75" s="4"/>
      <c r="N75" s="4"/>
      <c r="O75" s="4"/>
      <c r="P75" s="5"/>
      <c r="Q75" s="15"/>
      <c r="R75" s="15"/>
      <c r="S75" s="15"/>
      <c r="T75" s="15"/>
      <c r="U75" s="5"/>
      <c r="V75" s="4"/>
      <c r="W75" s="4"/>
      <c r="X75" s="4"/>
      <c r="Y75" s="4"/>
      <c r="Z75" s="4"/>
      <c r="AA75" s="4"/>
      <c r="AB75" s="5"/>
      <c r="AC75" s="4"/>
    </row>
    <row r="76" spans="1:29">
      <c r="A76" s="10"/>
      <c r="B76" s="11"/>
      <c r="C76" s="11"/>
      <c r="D76" s="4" t="s">
        <v>108</v>
      </c>
      <c r="E76" s="5">
        <v>1</v>
      </c>
      <c r="F76" s="6">
        <v>4000000</v>
      </c>
      <c r="G76" s="18" t="str">
        <f t="shared" si="1"/>
        <v/>
      </c>
      <c r="H76" s="6"/>
      <c r="I76" s="4"/>
      <c r="J76" s="4"/>
      <c r="K76" s="4"/>
      <c r="L76" s="4"/>
      <c r="M76" s="4"/>
      <c r="N76" s="4"/>
      <c r="O76" s="4"/>
      <c r="P76" s="5"/>
      <c r="Q76" s="15"/>
      <c r="R76" s="15"/>
      <c r="S76" s="15"/>
      <c r="T76" s="15"/>
      <c r="U76" s="5"/>
      <c r="V76" s="4"/>
      <c r="W76" s="4"/>
      <c r="X76" s="4"/>
      <c r="Y76" s="4"/>
      <c r="Z76" s="4"/>
      <c r="AA76" s="4"/>
      <c r="AB76" s="5"/>
      <c r="AC76" s="4"/>
    </row>
    <row r="77" spans="1:29">
      <c r="A77" s="10"/>
      <c r="B77" s="11"/>
      <c r="C77" s="11"/>
      <c r="D77" s="4" t="s">
        <v>109</v>
      </c>
      <c r="E77" s="5">
        <v>1</v>
      </c>
      <c r="F77" s="6">
        <v>3000000</v>
      </c>
      <c r="G77" s="18" t="str">
        <f t="shared" si="1"/>
        <v/>
      </c>
      <c r="H77" s="6"/>
      <c r="I77" s="4"/>
      <c r="J77" s="4"/>
      <c r="K77" s="4"/>
      <c r="L77" s="4"/>
      <c r="M77" s="4"/>
      <c r="N77" s="4"/>
      <c r="O77" s="4"/>
      <c r="P77" s="5"/>
      <c r="Q77" s="15"/>
      <c r="R77" s="15"/>
      <c r="S77" s="15"/>
      <c r="T77" s="15"/>
      <c r="U77" s="5"/>
      <c r="V77" s="4"/>
      <c r="W77" s="4"/>
      <c r="X77" s="4"/>
      <c r="Y77" s="4"/>
      <c r="Z77" s="4"/>
      <c r="AA77" s="4"/>
      <c r="AB77" s="5"/>
      <c r="AC77" s="4"/>
    </row>
    <row r="78" spans="1:29" ht="27.6">
      <c r="A78" s="10"/>
      <c r="B78" s="11"/>
      <c r="C78" s="11"/>
      <c r="D78" s="4" t="s">
        <v>138</v>
      </c>
      <c r="E78" s="5">
        <v>1</v>
      </c>
      <c r="F78" s="6">
        <v>46500000</v>
      </c>
      <c r="G78" s="18" t="str">
        <f t="shared" si="1"/>
        <v/>
      </c>
      <c r="H78" s="6"/>
      <c r="I78" s="4"/>
      <c r="J78" s="4"/>
      <c r="K78" s="4"/>
      <c r="L78" s="4"/>
      <c r="M78" s="4"/>
      <c r="N78" s="4"/>
      <c r="O78" s="4"/>
      <c r="P78" s="5"/>
      <c r="Q78" s="15"/>
      <c r="R78" s="15"/>
      <c r="S78" s="15"/>
      <c r="T78" s="15"/>
      <c r="U78" s="5"/>
      <c r="V78" s="4"/>
      <c r="W78" s="4"/>
      <c r="X78" s="4"/>
      <c r="Y78" s="4"/>
      <c r="Z78" s="4"/>
      <c r="AA78" s="4"/>
      <c r="AB78" s="5"/>
      <c r="AC78" s="4"/>
    </row>
    <row r="79" spans="1:29">
      <c r="A79" s="10"/>
      <c r="B79" s="11"/>
      <c r="C79" s="11"/>
      <c r="D79" s="4" t="s">
        <v>108</v>
      </c>
      <c r="E79" s="5">
        <v>1</v>
      </c>
      <c r="F79" s="6">
        <v>2000000</v>
      </c>
      <c r="G79" s="18" t="str">
        <f t="shared" si="1"/>
        <v/>
      </c>
      <c r="H79" s="6"/>
      <c r="I79" s="4"/>
      <c r="J79" s="4"/>
      <c r="K79" s="4"/>
      <c r="L79" s="4"/>
      <c r="M79" s="4"/>
      <c r="N79" s="4"/>
      <c r="O79" s="4"/>
      <c r="P79" s="5"/>
      <c r="Q79" s="15"/>
      <c r="R79" s="15"/>
      <c r="S79" s="15"/>
      <c r="T79" s="15"/>
      <c r="U79" s="5"/>
      <c r="V79" s="4"/>
      <c r="W79" s="4"/>
      <c r="X79" s="4"/>
      <c r="Y79" s="4"/>
      <c r="Z79" s="4"/>
      <c r="AA79" s="4"/>
      <c r="AB79" s="5"/>
      <c r="AC79" s="4"/>
    </row>
    <row r="80" spans="1:29">
      <c r="A80" s="10"/>
      <c r="B80" s="11"/>
      <c r="C80" s="11"/>
      <c r="D80" s="4" t="s">
        <v>109</v>
      </c>
      <c r="E80" s="5">
        <v>1</v>
      </c>
      <c r="F80" s="6">
        <v>1500000</v>
      </c>
      <c r="G80" s="18" t="str">
        <f t="shared" si="1"/>
        <v/>
      </c>
      <c r="H80" s="6"/>
      <c r="I80" s="4"/>
      <c r="J80" s="4"/>
      <c r="K80" s="4"/>
      <c r="L80" s="4"/>
      <c r="M80" s="4"/>
      <c r="N80" s="4"/>
      <c r="O80" s="4"/>
      <c r="P80" s="5"/>
      <c r="Q80" s="15"/>
      <c r="R80" s="15"/>
      <c r="S80" s="15"/>
      <c r="T80" s="15"/>
      <c r="U80" s="5"/>
      <c r="V80" s="4"/>
      <c r="W80" s="4"/>
      <c r="X80" s="4"/>
      <c r="Y80" s="4"/>
      <c r="Z80" s="4"/>
      <c r="AA80" s="4"/>
      <c r="AB80" s="5"/>
      <c r="AC80" s="4"/>
    </row>
    <row r="81" spans="1:29" ht="27.6">
      <c r="A81" s="10"/>
      <c r="B81" s="11"/>
      <c r="C81" s="11"/>
      <c r="D81" s="4" t="s">
        <v>139</v>
      </c>
      <c r="E81" s="5">
        <v>1</v>
      </c>
      <c r="F81" s="6">
        <v>50000000</v>
      </c>
      <c r="G81" s="18" t="str">
        <f t="shared" si="1"/>
        <v/>
      </c>
      <c r="H81" s="6"/>
      <c r="I81" s="4"/>
      <c r="J81" s="4"/>
      <c r="K81" s="4"/>
      <c r="L81" s="4"/>
      <c r="M81" s="4"/>
      <c r="N81" s="4"/>
      <c r="O81" s="4"/>
      <c r="P81" s="5"/>
      <c r="Q81" s="15"/>
      <c r="R81" s="15"/>
      <c r="S81" s="15"/>
      <c r="T81" s="15"/>
      <c r="U81" s="5"/>
      <c r="V81" s="4"/>
      <c r="W81" s="4"/>
      <c r="X81" s="4"/>
      <c r="Y81" s="4"/>
      <c r="Z81" s="4"/>
      <c r="AA81" s="4"/>
      <c r="AB81" s="5"/>
      <c r="AC81" s="4"/>
    </row>
    <row r="82" spans="1:29" ht="55.2">
      <c r="A82" s="10"/>
      <c r="B82" s="11"/>
      <c r="C82" s="11" t="s">
        <v>141</v>
      </c>
      <c r="D82" s="4" t="s">
        <v>140</v>
      </c>
      <c r="E82" s="5">
        <v>1</v>
      </c>
      <c r="F82" s="6">
        <v>27900000</v>
      </c>
      <c r="G82" s="18" t="str">
        <f t="shared" si="1"/>
        <v/>
      </c>
      <c r="H82" s="6"/>
      <c r="I82" s="4"/>
      <c r="J82" s="4"/>
      <c r="K82" s="4"/>
      <c r="L82" s="4"/>
      <c r="M82" s="4"/>
      <c r="N82" s="4"/>
      <c r="O82" s="4"/>
      <c r="P82" s="5"/>
      <c r="Q82" s="15"/>
      <c r="R82" s="15"/>
      <c r="S82" s="15"/>
      <c r="T82" s="15"/>
      <c r="U82" s="5"/>
      <c r="V82" s="4"/>
      <c r="W82" s="4"/>
      <c r="X82" s="4"/>
      <c r="Y82" s="4"/>
      <c r="Z82" s="4"/>
      <c r="AA82" s="4"/>
      <c r="AB82" s="5"/>
      <c r="AC82" s="4"/>
    </row>
    <row r="83" spans="1:29">
      <c r="A83" s="10"/>
      <c r="B83" s="11"/>
      <c r="C83" s="11"/>
      <c r="D83" s="4" t="s">
        <v>108</v>
      </c>
      <c r="E83" s="5">
        <v>1</v>
      </c>
      <c r="F83" s="6">
        <v>1200000</v>
      </c>
      <c r="G83" s="18" t="str">
        <f t="shared" si="1"/>
        <v/>
      </c>
      <c r="H83" s="6"/>
      <c r="I83" s="4"/>
      <c r="J83" s="4"/>
      <c r="K83" s="4"/>
      <c r="L83" s="4"/>
      <c r="M83" s="4"/>
      <c r="N83" s="4"/>
      <c r="O83" s="4"/>
      <c r="P83" s="5"/>
      <c r="Q83" s="15"/>
      <c r="R83" s="15"/>
      <c r="S83" s="15"/>
      <c r="T83" s="15"/>
      <c r="U83" s="5"/>
      <c r="V83" s="4"/>
      <c r="W83" s="4"/>
      <c r="X83" s="4"/>
      <c r="Y83" s="4"/>
      <c r="Z83" s="4"/>
      <c r="AA83" s="4"/>
      <c r="AB83" s="5"/>
      <c r="AC83" s="4"/>
    </row>
    <row r="84" spans="1:29">
      <c r="A84" s="10"/>
      <c r="B84" s="11"/>
      <c r="C84" s="11"/>
      <c r="D84" s="4" t="s">
        <v>109</v>
      </c>
      <c r="E84" s="5">
        <v>1</v>
      </c>
      <c r="F84" s="6">
        <v>900000</v>
      </c>
      <c r="G84" s="18" t="str">
        <f t="shared" si="1"/>
        <v/>
      </c>
      <c r="H84" s="6"/>
      <c r="I84" s="4"/>
      <c r="J84" s="4"/>
      <c r="K84" s="4"/>
      <c r="L84" s="4"/>
      <c r="M84" s="4"/>
      <c r="N84" s="4"/>
      <c r="O84" s="4"/>
      <c r="P84" s="5"/>
      <c r="Q84" s="15"/>
      <c r="R84" s="15"/>
      <c r="S84" s="15"/>
      <c r="T84" s="15"/>
      <c r="U84" s="5"/>
      <c r="V84" s="4"/>
      <c r="W84" s="4"/>
      <c r="X84" s="4"/>
      <c r="Y84" s="4"/>
      <c r="Z84" s="4"/>
      <c r="AA84" s="4"/>
      <c r="AB84" s="5"/>
      <c r="AC84" s="4"/>
    </row>
    <row r="85" spans="1:29" ht="41.4">
      <c r="A85" s="10"/>
      <c r="B85" s="11"/>
      <c r="C85" s="11" t="s">
        <v>143</v>
      </c>
      <c r="D85" s="4" t="s">
        <v>142</v>
      </c>
      <c r="E85" s="5">
        <v>1</v>
      </c>
      <c r="F85" s="6">
        <v>74400000</v>
      </c>
      <c r="G85" s="18">
        <f t="shared" si="1"/>
        <v>1</v>
      </c>
      <c r="H85" s="6"/>
      <c r="I85" s="4"/>
      <c r="J85" s="4"/>
      <c r="K85" s="4"/>
      <c r="L85" s="4"/>
      <c r="M85" s="4"/>
      <c r="N85" s="4"/>
      <c r="O85" s="4"/>
      <c r="P85" s="5"/>
      <c r="Q85" s="15"/>
      <c r="R85" s="15"/>
      <c r="S85" s="15"/>
      <c r="T85" s="15"/>
      <c r="U85" s="5"/>
      <c r="V85" s="4"/>
      <c r="W85" s="4"/>
      <c r="X85" s="4"/>
      <c r="Y85" s="4"/>
      <c r="Z85" s="4"/>
      <c r="AA85" s="4"/>
      <c r="AB85" s="5"/>
      <c r="AC85" s="4"/>
    </row>
    <row r="86" spans="1:29">
      <c r="A86" s="10"/>
      <c r="B86" s="11"/>
      <c r="C86" s="11"/>
      <c r="D86" s="4" t="s">
        <v>108</v>
      </c>
      <c r="E86" s="5">
        <v>1</v>
      </c>
      <c r="F86" s="6">
        <v>3200000</v>
      </c>
      <c r="G86" s="18" t="str">
        <f t="shared" si="1"/>
        <v/>
      </c>
      <c r="H86" s="6"/>
      <c r="I86" s="4"/>
      <c r="J86" s="4"/>
      <c r="K86" s="4"/>
      <c r="L86" s="4"/>
      <c r="M86" s="4"/>
      <c r="N86" s="4"/>
      <c r="O86" s="4"/>
      <c r="P86" s="5"/>
      <c r="Q86" s="15"/>
      <c r="R86" s="15"/>
      <c r="S86" s="15"/>
      <c r="T86" s="15"/>
      <c r="U86" s="5"/>
      <c r="V86" s="4"/>
      <c r="W86" s="4"/>
      <c r="X86" s="4"/>
      <c r="Y86" s="4"/>
      <c r="Z86" s="4"/>
      <c r="AA86" s="4"/>
      <c r="AB86" s="5"/>
      <c r="AC86" s="4"/>
    </row>
    <row r="87" spans="1:29">
      <c r="A87" s="10"/>
      <c r="B87" s="11"/>
      <c r="C87" s="11"/>
      <c r="D87" s="4" t="s">
        <v>109</v>
      </c>
      <c r="E87" s="5">
        <v>1</v>
      </c>
      <c r="F87" s="6">
        <v>2400000</v>
      </c>
      <c r="G87" s="18" t="str">
        <f t="shared" si="1"/>
        <v/>
      </c>
      <c r="H87" s="6"/>
      <c r="I87" s="4"/>
      <c r="J87" s="4"/>
      <c r="K87" s="4"/>
      <c r="L87" s="4"/>
      <c r="M87" s="4"/>
      <c r="N87" s="4"/>
      <c r="O87" s="4"/>
      <c r="P87" s="5"/>
      <c r="Q87" s="15"/>
      <c r="R87" s="15"/>
      <c r="S87" s="15"/>
      <c r="T87" s="15"/>
      <c r="U87" s="5"/>
      <c r="V87" s="4"/>
      <c r="W87" s="4"/>
      <c r="X87" s="4"/>
      <c r="Y87" s="4"/>
      <c r="Z87" s="4"/>
      <c r="AA87" s="4"/>
      <c r="AB87" s="5"/>
      <c r="AC87" s="4"/>
    </row>
    <row r="88" spans="1:29" ht="27.6">
      <c r="A88" s="10"/>
      <c r="B88" s="11"/>
      <c r="C88" s="11" t="s">
        <v>145</v>
      </c>
      <c r="D88" s="4" t="s">
        <v>144</v>
      </c>
      <c r="E88" s="5">
        <v>1</v>
      </c>
      <c r="F88" s="6">
        <v>60450000</v>
      </c>
      <c r="G88" s="18">
        <f t="shared" si="1"/>
        <v>1</v>
      </c>
      <c r="H88" s="6"/>
      <c r="I88" s="4"/>
      <c r="J88" s="4"/>
      <c r="K88" s="4"/>
      <c r="L88" s="4"/>
      <c r="M88" s="4"/>
      <c r="N88" s="4"/>
      <c r="O88" s="4"/>
      <c r="P88" s="5"/>
      <c r="Q88" s="15"/>
      <c r="R88" s="15"/>
      <c r="S88" s="15"/>
      <c r="T88" s="15"/>
      <c r="U88" s="5"/>
      <c r="V88" s="4"/>
      <c r="W88" s="4"/>
      <c r="X88" s="4"/>
      <c r="Y88" s="4"/>
      <c r="Z88" s="4"/>
      <c r="AA88" s="4"/>
      <c r="AB88" s="5"/>
      <c r="AC88" s="4"/>
    </row>
    <row r="89" spans="1:29">
      <c r="A89" s="10"/>
      <c r="B89" s="11"/>
      <c r="C89" s="11"/>
      <c r="D89" s="4" t="s">
        <v>124</v>
      </c>
      <c r="E89" s="5">
        <v>1</v>
      </c>
      <c r="F89" s="6">
        <v>2600000</v>
      </c>
      <c r="G89" s="18" t="str">
        <f t="shared" si="1"/>
        <v/>
      </c>
      <c r="H89" s="6"/>
      <c r="I89" s="4"/>
      <c r="J89" s="4"/>
      <c r="K89" s="4"/>
      <c r="L89" s="4"/>
      <c r="M89" s="4"/>
      <c r="N89" s="4"/>
      <c r="O89" s="4"/>
      <c r="P89" s="5"/>
      <c r="Q89" s="15"/>
      <c r="R89" s="15"/>
      <c r="S89" s="15"/>
      <c r="T89" s="15"/>
      <c r="U89" s="5"/>
      <c r="V89" s="4"/>
      <c r="W89" s="4"/>
      <c r="X89" s="4"/>
      <c r="Y89" s="4"/>
      <c r="Z89" s="4"/>
      <c r="AA89" s="4"/>
      <c r="AB89" s="5"/>
      <c r="AC89" s="4"/>
    </row>
    <row r="90" spans="1:29">
      <c r="A90" s="10"/>
      <c r="B90" s="11"/>
      <c r="C90" s="11"/>
      <c r="D90" s="4" t="s">
        <v>125</v>
      </c>
      <c r="E90" s="5">
        <v>1</v>
      </c>
      <c r="F90" s="6">
        <v>1950000</v>
      </c>
      <c r="G90" s="18" t="str">
        <f t="shared" si="1"/>
        <v/>
      </c>
      <c r="H90" s="6"/>
      <c r="I90" s="4"/>
      <c r="J90" s="4"/>
      <c r="K90" s="4"/>
      <c r="L90" s="4"/>
      <c r="M90" s="4"/>
      <c r="N90" s="4"/>
      <c r="O90" s="4"/>
      <c r="P90" s="5"/>
      <c r="Q90" s="15"/>
      <c r="R90" s="15"/>
      <c r="S90" s="15"/>
      <c r="T90" s="15"/>
      <c r="U90" s="5"/>
      <c r="V90" s="4"/>
      <c r="W90" s="4"/>
      <c r="X90" s="4"/>
      <c r="Y90" s="4"/>
      <c r="Z90" s="4"/>
      <c r="AA90" s="4"/>
      <c r="AB90" s="5"/>
      <c r="AC90" s="4"/>
    </row>
    <row r="91" spans="1:29" ht="41.4">
      <c r="A91" s="10"/>
      <c r="B91" s="11"/>
      <c r="C91" s="11" t="s">
        <v>147</v>
      </c>
      <c r="D91" s="4" t="s">
        <v>146</v>
      </c>
      <c r="E91" s="5">
        <v>1</v>
      </c>
      <c r="F91" s="6">
        <v>93000000</v>
      </c>
      <c r="G91" s="18">
        <f t="shared" si="1"/>
        <v>1</v>
      </c>
      <c r="H91" s="6"/>
      <c r="I91" s="4"/>
      <c r="J91" s="4"/>
      <c r="K91" s="4"/>
      <c r="L91" s="4"/>
      <c r="M91" s="4"/>
      <c r="N91" s="4"/>
      <c r="O91" s="4"/>
      <c r="P91" s="5"/>
      <c r="Q91" s="15"/>
      <c r="R91" s="15"/>
      <c r="S91" s="15"/>
      <c r="T91" s="15"/>
      <c r="U91" s="5"/>
      <c r="V91" s="4"/>
      <c r="W91" s="4"/>
      <c r="X91" s="4"/>
      <c r="Y91" s="4"/>
      <c r="Z91" s="4"/>
      <c r="AA91" s="4"/>
      <c r="AB91" s="5"/>
      <c r="AC91" s="4"/>
    </row>
    <row r="92" spans="1:29">
      <c r="A92" s="10"/>
      <c r="B92" s="11"/>
      <c r="C92" s="11"/>
      <c r="D92" s="4" t="s">
        <v>124</v>
      </c>
      <c r="E92" s="5">
        <v>1</v>
      </c>
      <c r="F92" s="6">
        <v>4000000</v>
      </c>
      <c r="G92" s="18" t="str">
        <f t="shared" si="1"/>
        <v/>
      </c>
      <c r="H92" s="6"/>
      <c r="I92" s="4"/>
      <c r="J92" s="4"/>
      <c r="K92" s="4"/>
      <c r="L92" s="4"/>
      <c r="M92" s="4"/>
      <c r="N92" s="4"/>
      <c r="O92" s="4"/>
      <c r="P92" s="5"/>
      <c r="Q92" s="15"/>
      <c r="R92" s="15"/>
      <c r="S92" s="15"/>
      <c r="T92" s="15"/>
      <c r="U92" s="5"/>
      <c r="V92" s="4"/>
      <c r="W92" s="4"/>
      <c r="X92" s="4"/>
      <c r="Y92" s="4"/>
      <c r="Z92" s="4"/>
      <c r="AA92" s="4"/>
      <c r="AB92" s="5"/>
      <c r="AC92" s="4"/>
    </row>
    <row r="93" spans="1:29">
      <c r="A93" s="10"/>
      <c r="B93" s="11"/>
      <c r="C93" s="11"/>
      <c r="D93" s="4" t="s">
        <v>125</v>
      </c>
      <c r="E93" s="5">
        <v>1</v>
      </c>
      <c r="F93" s="6">
        <v>3000000</v>
      </c>
      <c r="G93" s="18" t="str">
        <f t="shared" si="1"/>
        <v/>
      </c>
      <c r="H93" s="6"/>
      <c r="I93" s="4"/>
      <c r="J93" s="4"/>
      <c r="K93" s="4"/>
      <c r="L93" s="4"/>
      <c r="M93" s="4"/>
      <c r="N93" s="4"/>
      <c r="O93" s="4"/>
      <c r="P93" s="5"/>
      <c r="Q93" s="15"/>
      <c r="R93" s="15"/>
      <c r="S93" s="15"/>
      <c r="T93" s="15"/>
      <c r="U93" s="5"/>
      <c r="V93" s="4"/>
      <c r="W93" s="4"/>
      <c r="X93" s="4"/>
      <c r="Y93" s="4"/>
      <c r="Z93" s="4"/>
      <c r="AA93" s="4"/>
      <c r="AB93" s="5"/>
      <c r="AC93" s="4"/>
    </row>
    <row r="94" spans="1:29" ht="55.2">
      <c r="A94" s="10"/>
      <c r="B94" s="11"/>
      <c r="C94" s="11" t="s">
        <v>149</v>
      </c>
      <c r="D94" s="4" t="s">
        <v>148</v>
      </c>
      <c r="E94" s="5">
        <v>1</v>
      </c>
      <c r="F94" s="6">
        <v>46500000</v>
      </c>
      <c r="G94" s="18" t="str">
        <f t="shared" si="1"/>
        <v/>
      </c>
      <c r="H94" s="6"/>
      <c r="I94" s="4"/>
      <c r="J94" s="4"/>
      <c r="K94" s="4"/>
      <c r="L94" s="4"/>
      <c r="M94" s="4"/>
      <c r="N94" s="4"/>
      <c r="O94" s="4"/>
      <c r="P94" s="5"/>
      <c r="Q94" s="15"/>
      <c r="R94" s="15"/>
      <c r="S94" s="15"/>
      <c r="T94" s="15"/>
      <c r="U94" s="5"/>
      <c r="V94" s="4"/>
      <c r="W94" s="4"/>
      <c r="X94" s="4"/>
      <c r="Y94" s="4"/>
      <c r="Z94" s="4"/>
      <c r="AA94" s="4"/>
      <c r="AB94" s="5"/>
      <c r="AC94" s="4"/>
    </row>
    <row r="95" spans="1:29">
      <c r="A95" s="10"/>
      <c r="B95" s="11"/>
      <c r="C95" s="13"/>
      <c r="D95" s="4" t="s">
        <v>124</v>
      </c>
      <c r="E95" s="5">
        <v>1</v>
      </c>
      <c r="F95" s="6">
        <v>2000000</v>
      </c>
      <c r="G95" s="18" t="str">
        <f t="shared" si="1"/>
        <v/>
      </c>
      <c r="H95" s="6"/>
      <c r="I95" s="4"/>
      <c r="J95" s="4"/>
      <c r="K95" s="4"/>
      <c r="L95" s="4"/>
      <c r="M95" s="4"/>
      <c r="N95" s="4"/>
      <c r="O95" s="4"/>
      <c r="P95" s="5"/>
      <c r="Q95" s="15"/>
      <c r="R95" s="15"/>
      <c r="S95" s="15"/>
      <c r="T95" s="15"/>
      <c r="U95" s="5"/>
      <c r="V95" s="4"/>
      <c r="W95" s="4"/>
      <c r="X95" s="4"/>
      <c r="Y95" s="4"/>
      <c r="Z95" s="4"/>
      <c r="AA95" s="4"/>
      <c r="AB95" s="5"/>
      <c r="AC95" s="4"/>
    </row>
    <row r="96" spans="1:29">
      <c r="A96" s="10"/>
      <c r="B96" s="11"/>
      <c r="C96" s="4"/>
      <c r="D96" s="4" t="s">
        <v>125</v>
      </c>
      <c r="E96" s="5">
        <v>1</v>
      </c>
      <c r="F96" s="6">
        <v>1500000</v>
      </c>
      <c r="G96" s="18" t="str">
        <f t="shared" si="1"/>
        <v/>
      </c>
      <c r="H96" s="6"/>
      <c r="I96" s="4"/>
      <c r="J96" s="4"/>
      <c r="K96" s="4"/>
      <c r="L96" s="4"/>
      <c r="M96" s="4"/>
      <c r="N96" s="4"/>
      <c r="O96" s="4"/>
      <c r="P96" s="5"/>
      <c r="Q96" s="15"/>
      <c r="R96" s="15"/>
      <c r="S96" s="15"/>
      <c r="T96" s="15"/>
      <c r="U96" s="5"/>
      <c r="V96" s="4"/>
      <c r="W96" s="4"/>
      <c r="X96" s="4"/>
      <c r="Y96" s="4"/>
      <c r="Z96" s="4"/>
      <c r="AA96" s="4"/>
      <c r="AB96" s="5"/>
      <c r="AC96" s="4"/>
    </row>
    <row r="97" spans="1:29">
      <c r="A97" s="12"/>
      <c r="B97" s="13"/>
      <c r="C97" s="4"/>
      <c r="D97" s="4"/>
      <c r="E97" s="5"/>
      <c r="F97" s="6"/>
      <c r="G97" s="18" t="str">
        <f t="shared" si="1"/>
        <v/>
      </c>
      <c r="H97" s="6"/>
      <c r="I97" s="4"/>
      <c r="J97" s="4"/>
      <c r="K97" s="4"/>
      <c r="L97" s="4"/>
      <c r="M97" s="4"/>
      <c r="N97" s="4"/>
      <c r="O97" s="4"/>
      <c r="P97" s="5"/>
      <c r="Q97" s="15"/>
      <c r="R97" s="16"/>
      <c r="S97" s="16"/>
      <c r="T97" s="16"/>
      <c r="U97" s="5"/>
      <c r="V97" s="4"/>
      <c r="W97" s="4"/>
      <c r="X97" s="4"/>
      <c r="Y97" s="4"/>
      <c r="Z97" s="4"/>
      <c r="AA97" s="4"/>
      <c r="AB97" s="5"/>
      <c r="AC97" s="4"/>
    </row>
    <row r="98" spans="1:29">
      <c r="A98" s="7"/>
      <c r="B98" s="287" t="s">
        <v>28</v>
      </c>
      <c r="C98" s="288"/>
      <c r="D98" s="289"/>
      <c r="E98" s="29">
        <f>SUBTOTAL(9,E10:E97)</f>
        <v>87</v>
      </c>
      <c r="F98" s="14">
        <f>SUBTOTAL(9,F10:F97)</f>
        <v>6115721400</v>
      </c>
      <c r="G98" s="14"/>
      <c r="H98" s="14"/>
      <c r="I98" s="29">
        <f t="shared" ref="I98:Y98" si="2">SUBTOTAL(9,I10:I97)</f>
        <v>0</v>
      </c>
      <c r="J98" s="29">
        <f t="shared" si="2"/>
        <v>0</v>
      </c>
      <c r="K98" s="29">
        <f t="shared" si="2"/>
        <v>0</v>
      </c>
      <c r="L98" s="29">
        <f t="shared" si="2"/>
        <v>0</v>
      </c>
      <c r="M98" s="29">
        <f t="shared" si="2"/>
        <v>0</v>
      </c>
      <c r="N98" s="29">
        <f t="shared" si="2"/>
        <v>0</v>
      </c>
      <c r="O98" s="29">
        <f t="shared" si="2"/>
        <v>0</v>
      </c>
      <c r="P98" s="29">
        <f t="shared" si="2"/>
        <v>0</v>
      </c>
      <c r="Q98" s="29">
        <f t="shared" si="2"/>
        <v>0</v>
      </c>
      <c r="R98" s="29">
        <f t="shared" si="2"/>
        <v>0</v>
      </c>
      <c r="S98" s="29">
        <f t="shared" si="2"/>
        <v>0</v>
      </c>
      <c r="T98" s="29">
        <f t="shared" si="2"/>
        <v>0</v>
      </c>
      <c r="U98" s="29">
        <f t="shared" si="2"/>
        <v>0</v>
      </c>
      <c r="V98" s="29">
        <f t="shared" si="2"/>
        <v>0</v>
      </c>
      <c r="W98" s="29">
        <f t="shared" si="2"/>
        <v>0</v>
      </c>
      <c r="X98" s="29">
        <f t="shared" si="2"/>
        <v>0</v>
      </c>
      <c r="Y98" s="29">
        <f t="shared" si="2"/>
        <v>0</v>
      </c>
      <c r="Z98" s="29"/>
      <c r="AA98" s="29"/>
      <c r="AB98" s="29">
        <f>SUBTOTAL(9,AB10:AB97)</f>
        <v>0</v>
      </c>
      <c r="AC98" s="29">
        <f>SUBTOTAL(9,AC10:AC97)</f>
        <v>0</v>
      </c>
    </row>
    <row r="99" spans="1:29">
      <c r="A99" s="24">
        <v>3</v>
      </c>
      <c r="B99" s="11" t="s">
        <v>156</v>
      </c>
      <c r="C99" s="11"/>
      <c r="D99" s="4"/>
      <c r="E99" s="5"/>
      <c r="F99" s="6"/>
      <c r="G99" s="18" t="str">
        <f t="shared" ref="G99:G162" si="3">IF(F99&gt;50000000,1,"")</f>
        <v/>
      </c>
      <c r="H99" s="6"/>
      <c r="I99" s="4"/>
      <c r="J99" s="4"/>
      <c r="K99" s="4"/>
      <c r="L99" s="4"/>
      <c r="M99" s="4"/>
      <c r="N99" s="4"/>
      <c r="O99" s="4"/>
      <c r="P99" s="5"/>
      <c r="Q99" s="15"/>
      <c r="R99" s="15"/>
      <c r="S99" s="15"/>
      <c r="T99" s="15"/>
      <c r="U99" s="5"/>
      <c r="V99" s="4"/>
      <c r="W99" s="4"/>
      <c r="X99" s="4"/>
      <c r="Y99" s="4"/>
      <c r="Z99" s="4"/>
      <c r="AA99" s="4"/>
      <c r="AB99" s="5"/>
      <c r="AC99" s="4"/>
    </row>
    <row r="100" spans="1:29">
      <c r="A100" s="10"/>
      <c r="B100" s="11"/>
      <c r="C100" s="11"/>
      <c r="D100" s="4"/>
      <c r="E100" s="5"/>
      <c r="F100" s="6"/>
      <c r="G100" s="18" t="str">
        <f t="shared" si="3"/>
        <v/>
      </c>
      <c r="H100" s="6"/>
      <c r="I100" s="4"/>
      <c r="J100" s="4"/>
      <c r="K100" s="4"/>
      <c r="L100" s="4"/>
      <c r="M100" s="4"/>
      <c r="N100" s="4"/>
      <c r="O100" s="4"/>
      <c r="P100" s="5"/>
      <c r="Q100" s="15"/>
      <c r="R100" s="15"/>
      <c r="S100" s="15"/>
      <c r="T100" s="15"/>
      <c r="U100" s="5"/>
      <c r="V100" s="4"/>
      <c r="W100" s="4"/>
      <c r="X100" s="4"/>
      <c r="Y100" s="4"/>
      <c r="Z100" s="4"/>
      <c r="AA100" s="4"/>
      <c r="AB100" s="5"/>
      <c r="AC100" s="4"/>
    </row>
    <row r="101" spans="1:29">
      <c r="A101" s="10"/>
      <c r="B101" s="11"/>
      <c r="C101" s="11"/>
      <c r="D101" s="4"/>
      <c r="E101" s="5"/>
      <c r="F101" s="6"/>
      <c r="G101" s="18" t="str">
        <f t="shared" si="3"/>
        <v/>
      </c>
      <c r="H101" s="6"/>
      <c r="I101" s="4"/>
      <c r="J101" s="4"/>
      <c r="K101" s="4"/>
      <c r="L101" s="4"/>
      <c r="M101" s="4"/>
      <c r="N101" s="4"/>
      <c r="O101" s="4"/>
      <c r="P101" s="5"/>
      <c r="Q101" s="15"/>
      <c r="R101" s="15"/>
      <c r="S101" s="15"/>
      <c r="T101" s="15"/>
      <c r="U101" s="5"/>
      <c r="V101" s="4"/>
      <c r="W101" s="4"/>
      <c r="X101" s="4"/>
      <c r="Y101" s="4"/>
      <c r="Z101" s="4"/>
      <c r="AA101" s="4"/>
      <c r="AB101" s="5"/>
      <c r="AC101" s="4"/>
    </row>
    <row r="102" spans="1:29">
      <c r="A102" s="10"/>
      <c r="B102" s="11"/>
      <c r="C102" s="11"/>
      <c r="D102" s="4"/>
      <c r="E102" s="5"/>
      <c r="F102" s="6"/>
      <c r="G102" s="18" t="str">
        <f t="shared" si="3"/>
        <v/>
      </c>
      <c r="H102" s="6"/>
      <c r="I102" s="4"/>
      <c r="J102" s="4"/>
      <c r="K102" s="4"/>
      <c r="L102" s="4"/>
      <c r="M102" s="4"/>
      <c r="N102" s="4"/>
      <c r="O102" s="4"/>
      <c r="P102" s="5"/>
      <c r="Q102" s="15"/>
      <c r="R102" s="15"/>
      <c r="S102" s="15"/>
      <c r="T102" s="15"/>
      <c r="U102" s="5"/>
      <c r="V102" s="4"/>
      <c r="W102" s="4"/>
      <c r="X102" s="4"/>
      <c r="Y102" s="4"/>
      <c r="Z102" s="4"/>
      <c r="AA102" s="4"/>
      <c r="AB102" s="5"/>
      <c r="AC102" s="4"/>
    </row>
    <row r="103" spans="1:29">
      <c r="A103" s="10"/>
      <c r="B103" s="11"/>
      <c r="C103" s="11"/>
      <c r="D103" s="4"/>
      <c r="E103" s="5"/>
      <c r="F103" s="6"/>
      <c r="G103" s="18" t="str">
        <f t="shared" si="3"/>
        <v/>
      </c>
      <c r="H103" s="6"/>
      <c r="I103" s="4"/>
      <c r="J103" s="4"/>
      <c r="K103" s="4"/>
      <c r="L103" s="4"/>
      <c r="M103" s="4"/>
      <c r="N103" s="4"/>
      <c r="O103" s="4"/>
      <c r="P103" s="5"/>
      <c r="Q103" s="15"/>
      <c r="R103" s="15"/>
      <c r="S103" s="15"/>
      <c r="T103" s="15"/>
      <c r="U103" s="5"/>
      <c r="V103" s="4"/>
      <c r="W103" s="4"/>
      <c r="X103" s="4"/>
      <c r="Y103" s="4"/>
      <c r="Z103" s="4"/>
      <c r="AA103" s="4"/>
      <c r="AB103" s="5"/>
      <c r="AC103" s="4"/>
    </row>
    <row r="104" spans="1:29">
      <c r="A104" s="10"/>
      <c r="B104" s="11"/>
      <c r="C104" s="11"/>
      <c r="D104" s="4"/>
      <c r="E104" s="5"/>
      <c r="F104" s="6"/>
      <c r="G104" s="18" t="str">
        <f t="shared" si="3"/>
        <v/>
      </c>
      <c r="H104" s="6"/>
      <c r="I104" s="4"/>
      <c r="J104" s="4"/>
      <c r="K104" s="4"/>
      <c r="L104" s="4"/>
      <c r="M104" s="4"/>
      <c r="N104" s="4"/>
      <c r="O104" s="4"/>
      <c r="P104" s="5"/>
      <c r="Q104" s="15"/>
      <c r="R104" s="15"/>
      <c r="S104" s="15"/>
      <c r="T104" s="15"/>
      <c r="U104" s="5"/>
      <c r="V104" s="4"/>
      <c r="W104" s="4"/>
      <c r="X104" s="4"/>
      <c r="Y104" s="4"/>
      <c r="Z104" s="4"/>
      <c r="AA104" s="4"/>
      <c r="AB104" s="5"/>
      <c r="AC104" s="4"/>
    </row>
    <row r="105" spans="1:29">
      <c r="A105" s="10"/>
      <c r="B105" s="11"/>
      <c r="C105" s="4"/>
      <c r="D105" s="4"/>
      <c r="E105" s="5"/>
      <c r="F105" s="6"/>
      <c r="G105" s="18" t="str">
        <f t="shared" si="3"/>
        <v/>
      </c>
      <c r="H105" s="6"/>
      <c r="I105" s="4"/>
      <c r="J105" s="4"/>
      <c r="K105" s="4"/>
      <c r="L105" s="4"/>
      <c r="M105" s="4"/>
      <c r="N105" s="4"/>
      <c r="O105" s="4"/>
      <c r="P105" s="5"/>
      <c r="Q105" s="15"/>
      <c r="R105" s="15"/>
      <c r="S105" s="15"/>
      <c r="T105" s="15"/>
      <c r="U105" s="5"/>
      <c r="V105" s="4"/>
      <c r="W105" s="4"/>
      <c r="X105" s="4"/>
      <c r="Y105" s="4"/>
      <c r="Z105" s="4"/>
      <c r="AA105" s="4"/>
      <c r="AB105" s="5"/>
      <c r="AC105" s="4"/>
    </row>
    <row r="106" spans="1:29">
      <c r="A106" s="10"/>
      <c r="B106" s="11"/>
      <c r="C106" s="4"/>
      <c r="D106" s="4"/>
      <c r="E106" s="5"/>
      <c r="F106" s="6"/>
      <c r="G106" s="18" t="str">
        <f t="shared" si="3"/>
        <v/>
      </c>
      <c r="H106" s="6"/>
      <c r="I106" s="4"/>
      <c r="J106" s="4"/>
      <c r="K106" s="4"/>
      <c r="L106" s="4"/>
      <c r="M106" s="4"/>
      <c r="N106" s="4"/>
      <c r="O106" s="4"/>
      <c r="P106" s="5"/>
      <c r="Q106" s="15"/>
      <c r="R106" s="15"/>
      <c r="S106" s="15"/>
      <c r="T106" s="15"/>
      <c r="U106" s="5"/>
      <c r="V106" s="4"/>
      <c r="W106" s="4"/>
      <c r="X106" s="4"/>
      <c r="Y106" s="4"/>
      <c r="Z106" s="4"/>
      <c r="AA106" s="4"/>
      <c r="AB106" s="5"/>
      <c r="AC106" s="4"/>
    </row>
    <row r="107" spans="1:29" ht="40.5" customHeight="1">
      <c r="A107" s="10"/>
      <c r="B107" s="11"/>
      <c r="C107" s="4"/>
      <c r="D107" s="4"/>
      <c r="E107" s="5"/>
      <c r="F107" s="6"/>
      <c r="G107" s="18" t="str">
        <f t="shared" si="3"/>
        <v/>
      </c>
      <c r="H107" s="6"/>
      <c r="I107" s="4"/>
      <c r="J107" s="4"/>
      <c r="K107" s="4"/>
      <c r="L107" s="4"/>
      <c r="M107" s="4"/>
      <c r="N107" s="4"/>
      <c r="O107" s="4"/>
      <c r="P107" s="5"/>
      <c r="Q107" s="15"/>
      <c r="R107" s="15"/>
      <c r="S107" s="15"/>
      <c r="T107" s="15"/>
      <c r="U107" s="5"/>
      <c r="V107" s="4"/>
      <c r="W107" s="4"/>
      <c r="X107" s="4"/>
      <c r="Y107" s="4"/>
      <c r="Z107" s="4"/>
      <c r="AA107" s="4"/>
      <c r="AB107" s="5"/>
      <c r="AC107" s="4"/>
    </row>
    <row r="108" spans="1:29">
      <c r="A108" s="10"/>
      <c r="B108" s="11"/>
      <c r="C108" s="4"/>
      <c r="D108" s="4"/>
      <c r="E108" s="5"/>
      <c r="F108" s="6"/>
      <c r="G108" s="18" t="str">
        <f t="shared" si="3"/>
        <v/>
      </c>
      <c r="H108" s="6"/>
      <c r="I108" s="4"/>
      <c r="J108" s="4"/>
      <c r="K108" s="4"/>
      <c r="L108" s="4"/>
      <c r="M108" s="4"/>
      <c r="N108" s="4"/>
      <c r="O108" s="4"/>
      <c r="P108" s="5"/>
      <c r="Q108" s="15"/>
      <c r="R108" s="15"/>
      <c r="S108" s="15"/>
      <c r="T108" s="15"/>
      <c r="U108" s="5"/>
      <c r="V108" s="4"/>
      <c r="W108" s="4"/>
      <c r="X108" s="4"/>
      <c r="Y108" s="4"/>
      <c r="Z108" s="4"/>
      <c r="AA108" s="4"/>
      <c r="AB108" s="5"/>
      <c r="AC108" s="4"/>
    </row>
    <row r="109" spans="1:29">
      <c r="A109" s="10"/>
      <c r="B109" s="11"/>
      <c r="C109" s="4"/>
      <c r="D109" s="4"/>
      <c r="E109" s="5"/>
      <c r="F109" s="6"/>
      <c r="G109" s="18" t="str">
        <f t="shared" si="3"/>
        <v/>
      </c>
      <c r="H109" s="6"/>
      <c r="I109" s="4"/>
      <c r="J109" s="4"/>
      <c r="K109" s="4"/>
      <c r="L109" s="4"/>
      <c r="M109" s="4"/>
      <c r="N109" s="4"/>
      <c r="O109" s="4"/>
      <c r="P109" s="5"/>
      <c r="Q109" s="15"/>
      <c r="R109" s="15"/>
      <c r="S109" s="15"/>
      <c r="T109" s="15"/>
      <c r="U109" s="5"/>
      <c r="V109" s="4"/>
      <c r="W109" s="4"/>
      <c r="X109" s="4"/>
      <c r="Y109" s="4"/>
      <c r="Z109" s="4"/>
      <c r="AA109" s="4"/>
      <c r="AB109" s="5"/>
      <c r="AC109" s="4"/>
    </row>
    <row r="110" spans="1:29">
      <c r="A110" s="10"/>
      <c r="B110" s="11"/>
      <c r="C110" s="4"/>
      <c r="D110" s="4"/>
      <c r="E110" s="5"/>
      <c r="F110" s="6"/>
      <c r="G110" s="18" t="str">
        <f t="shared" si="3"/>
        <v/>
      </c>
      <c r="H110" s="6"/>
      <c r="I110" s="4"/>
      <c r="J110" s="4"/>
      <c r="K110" s="4"/>
      <c r="L110" s="4"/>
      <c r="M110" s="4"/>
      <c r="N110" s="4"/>
      <c r="O110" s="4"/>
      <c r="P110" s="5"/>
      <c r="Q110" s="15"/>
      <c r="R110" s="15"/>
      <c r="S110" s="15"/>
      <c r="T110" s="15"/>
      <c r="U110" s="5"/>
      <c r="V110" s="4"/>
      <c r="W110" s="4"/>
      <c r="X110" s="4"/>
      <c r="Y110" s="4"/>
      <c r="Z110" s="4"/>
      <c r="AA110" s="4"/>
      <c r="AB110" s="5"/>
      <c r="AC110" s="4"/>
    </row>
    <row r="111" spans="1:29">
      <c r="A111" s="10"/>
      <c r="B111" s="11"/>
      <c r="C111" s="9"/>
      <c r="D111" s="4"/>
      <c r="E111" s="5"/>
      <c r="F111" s="6"/>
      <c r="G111" s="18" t="str">
        <f t="shared" si="3"/>
        <v/>
      </c>
      <c r="H111" s="6"/>
      <c r="I111" s="4"/>
      <c r="J111" s="4"/>
      <c r="K111" s="4"/>
      <c r="L111" s="4"/>
      <c r="M111" s="4"/>
      <c r="N111" s="4"/>
      <c r="O111" s="4"/>
      <c r="P111" s="5"/>
      <c r="Q111" s="15"/>
      <c r="R111" s="15"/>
      <c r="S111" s="15"/>
      <c r="T111" s="15"/>
      <c r="U111" s="5"/>
      <c r="V111" s="4"/>
      <c r="W111" s="4"/>
      <c r="X111" s="4"/>
      <c r="Y111" s="4"/>
      <c r="Z111" s="4"/>
      <c r="AA111" s="4"/>
      <c r="AB111" s="5"/>
      <c r="AC111" s="4"/>
    </row>
    <row r="112" spans="1:29">
      <c r="A112" s="10"/>
      <c r="B112" s="11"/>
      <c r="C112" s="11"/>
      <c r="D112" s="4"/>
      <c r="E112" s="5"/>
      <c r="F112" s="6"/>
      <c r="G112" s="18" t="str">
        <f t="shared" si="3"/>
        <v/>
      </c>
      <c r="H112" s="6"/>
      <c r="I112" s="4"/>
      <c r="J112" s="4"/>
      <c r="K112" s="4"/>
      <c r="L112" s="4"/>
      <c r="M112" s="4"/>
      <c r="N112" s="4"/>
      <c r="O112" s="4"/>
      <c r="P112" s="5"/>
      <c r="Q112" s="15"/>
      <c r="R112" s="15"/>
      <c r="S112" s="15"/>
      <c r="T112" s="15"/>
      <c r="U112" s="5"/>
      <c r="V112" s="4"/>
      <c r="W112" s="4"/>
      <c r="X112" s="4"/>
      <c r="Y112" s="4"/>
      <c r="Z112" s="4"/>
      <c r="AA112" s="4"/>
      <c r="AB112" s="5"/>
      <c r="AC112" s="4"/>
    </row>
    <row r="113" spans="1:29">
      <c r="A113" s="10"/>
      <c r="B113" s="11"/>
      <c r="C113" s="286"/>
      <c r="D113" s="4"/>
      <c r="E113" s="5"/>
      <c r="F113" s="6"/>
      <c r="G113" s="18" t="str">
        <f t="shared" si="3"/>
        <v/>
      </c>
      <c r="H113" s="6"/>
      <c r="I113" s="4"/>
      <c r="J113" s="4"/>
      <c r="K113" s="4"/>
      <c r="L113" s="4"/>
      <c r="M113" s="4"/>
      <c r="N113" s="4"/>
      <c r="O113" s="4"/>
      <c r="P113" s="5"/>
      <c r="Q113" s="15"/>
      <c r="R113" s="15"/>
      <c r="S113" s="15"/>
      <c r="T113" s="15"/>
      <c r="U113" s="5"/>
      <c r="V113" s="4"/>
      <c r="W113" s="4"/>
      <c r="X113" s="4"/>
      <c r="Y113" s="4"/>
      <c r="Z113" s="4"/>
      <c r="AA113" s="4"/>
      <c r="AB113" s="5"/>
      <c r="AC113" s="4"/>
    </row>
    <row r="114" spans="1:29">
      <c r="A114" s="10"/>
      <c r="B114" s="11"/>
      <c r="C114" s="286"/>
      <c r="D114" s="4"/>
      <c r="E114" s="5"/>
      <c r="F114" s="6"/>
      <c r="G114" s="18" t="str">
        <f t="shared" si="3"/>
        <v/>
      </c>
      <c r="H114" s="6"/>
      <c r="I114" s="4"/>
      <c r="J114" s="4"/>
      <c r="K114" s="4"/>
      <c r="L114" s="4"/>
      <c r="M114" s="4"/>
      <c r="N114" s="4"/>
      <c r="O114" s="4"/>
      <c r="P114" s="5"/>
      <c r="Q114" s="15"/>
      <c r="R114" s="15"/>
      <c r="S114" s="15"/>
      <c r="T114" s="15"/>
      <c r="U114" s="5"/>
      <c r="V114" s="4"/>
      <c r="W114" s="4"/>
      <c r="X114" s="4"/>
      <c r="Y114" s="4"/>
      <c r="Z114" s="4"/>
      <c r="AA114" s="4"/>
      <c r="AB114" s="5"/>
      <c r="AC114" s="4"/>
    </row>
    <row r="115" spans="1:29">
      <c r="A115" s="10"/>
      <c r="B115" s="11"/>
      <c r="C115" s="286"/>
      <c r="D115" s="4"/>
      <c r="E115" s="5"/>
      <c r="F115" s="6"/>
      <c r="G115" s="18" t="str">
        <f t="shared" si="3"/>
        <v/>
      </c>
      <c r="H115" s="6"/>
      <c r="I115" s="4"/>
      <c r="J115" s="4"/>
      <c r="K115" s="4"/>
      <c r="L115" s="4"/>
      <c r="M115" s="4"/>
      <c r="N115" s="4"/>
      <c r="O115" s="4"/>
      <c r="P115" s="5"/>
      <c r="Q115" s="15"/>
      <c r="R115" s="15"/>
      <c r="S115" s="15"/>
      <c r="T115" s="15"/>
      <c r="U115" s="5"/>
      <c r="V115" s="4"/>
      <c r="W115" s="4"/>
      <c r="X115" s="4"/>
      <c r="Y115" s="4"/>
      <c r="Z115" s="4"/>
      <c r="AA115" s="4"/>
      <c r="AB115" s="5"/>
      <c r="AC115" s="4"/>
    </row>
    <row r="116" spans="1:29">
      <c r="A116" s="10"/>
      <c r="B116" s="11"/>
      <c r="C116" s="286"/>
      <c r="D116" s="4"/>
      <c r="E116" s="5"/>
      <c r="F116" s="6"/>
      <c r="G116" s="18" t="str">
        <f t="shared" si="3"/>
        <v/>
      </c>
      <c r="H116" s="6"/>
      <c r="I116" s="4"/>
      <c r="J116" s="4"/>
      <c r="K116" s="4"/>
      <c r="L116" s="4"/>
      <c r="M116" s="4"/>
      <c r="N116" s="4"/>
      <c r="O116" s="4"/>
      <c r="P116" s="5"/>
      <c r="Q116" s="15"/>
      <c r="R116" s="15"/>
      <c r="S116" s="15"/>
      <c r="T116" s="15"/>
      <c r="U116" s="5"/>
      <c r="V116" s="4"/>
      <c r="W116" s="4"/>
      <c r="X116" s="4"/>
      <c r="Y116" s="4"/>
      <c r="Z116" s="4"/>
      <c r="AA116" s="4"/>
      <c r="AB116" s="5"/>
      <c r="AC116" s="4"/>
    </row>
    <row r="117" spans="1:29">
      <c r="A117" s="10"/>
      <c r="B117" s="11"/>
      <c r="C117" s="11"/>
      <c r="D117" s="4"/>
      <c r="E117" s="5"/>
      <c r="F117" s="6"/>
      <c r="G117" s="18" t="str">
        <f t="shared" si="3"/>
        <v/>
      </c>
      <c r="H117" s="6"/>
      <c r="I117" s="4"/>
      <c r="J117" s="4"/>
      <c r="K117" s="4"/>
      <c r="L117" s="4"/>
      <c r="M117" s="4"/>
      <c r="N117" s="4"/>
      <c r="O117" s="4"/>
      <c r="P117" s="5"/>
      <c r="Q117" s="15"/>
      <c r="R117" s="15"/>
      <c r="S117" s="15"/>
      <c r="T117" s="15"/>
      <c r="U117" s="5"/>
      <c r="V117" s="4"/>
      <c r="W117" s="4"/>
      <c r="X117" s="4"/>
      <c r="Y117" s="4"/>
      <c r="Z117" s="4"/>
      <c r="AA117" s="4"/>
      <c r="AB117" s="5"/>
      <c r="AC117" s="4"/>
    </row>
    <row r="118" spans="1:29">
      <c r="A118" s="10"/>
      <c r="B118" s="11"/>
      <c r="C118" s="11"/>
      <c r="D118" s="4"/>
      <c r="E118" s="5"/>
      <c r="F118" s="6"/>
      <c r="G118" s="18" t="str">
        <f t="shared" si="3"/>
        <v/>
      </c>
      <c r="H118" s="6"/>
      <c r="I118" s="4"/>
      <c r="J118" s="4"/>
      <c r="K118" s="4"/>
      <c r="L118" s="4"/>
      <c r="M118" s="4"/>
      <c r="N118" s="4"/>
      <c r="O118" s="4"/>
      <c r="P118" s="5"/>
      <c r="Q118" s="15"/>
      <c r="R118" s="15"/>
      <c r="S118" s="15"/>
      <c r="T118" s="15"/>
      <c r="U118" s="5"/>
      <c r="V118" s="4"/>
      <c r="W118" s="4"/>
      <c r="X118" s="4"/>
      <c r="Y118" s="4"/>
      <c r="Z118" s="4"/>
      <c r="AA118" s="4"/>
      <c r="AB118" s="5"/>
      <c r="AC118" s="4"/>
    </row>
    <row r="119" spans="1:29">
      <c r="A119" s="10"/>
      <c r="B119" s="11"/>
      <c r="C119" s="11"/>
      <c r="D119" s="4"/>
      <c r="E119" s="5"/>
      <c r="F119" s="6"/>
      <c r="G119" s="18" t="str">
        <f t="shared" si="3"/>
        <v/>
      </c>
      <c r="H119" s="6"/>
      <c r="I119" s="4"/>
      <c r="J119" s="4"/>
      <c r="K119" s="4"/>
      <c r="L119" s="4"/>
      <c r="M119" s="4"/>
      <c r="N119" s="4"/>
      <c r="O119" s="4"/>
      <c r="P119" s="5"/>
      <c r="Q119" s="15"/>
      <c r="R119" s="15"/>
      <c r="S119" s="15"/>
      <c r="T119" s="15"/>
      <c r="U119" s="5"/>
      <c r="V119" s="4"/>
      <c r="W119" s="4"/>
      <c r="X119" s="4"/>
      <c r="Y119" s="4"/>
      <c r="Z119" s="4"/>
      <c r="AA119" s="4"/>
      <c r="AB119" s="5"/>
      <c r="AC119" s="4"/>
    </row>
    <row r="120" spans="1:29">
      <c r="A120" s="10"/>
      <c r="B120" s="11"/>
      <c r="C120" s="11"/>
      <c r="D120" s="4"/>
      <c r="E120" s="5"/>
      <c r="F120" s="6"/>
      <c r="G120" s="18" t="str">
        <f t="shared" si="3"/>
        <v/>
      </c>
      <c r="H120" s="6"/>
      <c r="I120" s="4"/>
      <c r="J120" s="4"/>
      <c r="K120" s="4"/>
      <c r="L120" s="4"/>
      <c r="M120" s="4"/>
      <c r="N120" s="4"/>
      <c r="O120" s="4"/>
      <c r="P120" s="5"/>
      <c r="Q120" s="15"/>
      <c r="R120" s="15"/>
      <c r="S120" s="15"/>
      <c r="T120" s="15"/>
      <c r="U120" s="5"/>
      <c r="V120" s="4"/>
      <c r="W120" s="4"/>
      <c r="X120" s="4"/>
      <c r="Y120" s="4"/>
      <c r="Z120" s="4"/>
      <c r="AA120" s="4"/>
      <c r="AB120" s="5"/>
      <c r="AC120" s="4"/>
    </row>
    <row r="121" spans="1:29">
      <c r="A121" s="10"/>
      <c r="B121" s="11"/>
      <c r="C121" s="11"/>
      <c r="D121" s="4"/>
      <c r="E121" s="5"/>
      <c r="F121" s="6"/>
      <c r="G121" s="18" t="str">
        <f t="shared" si="3"/>
        <v/>
      </c>
      <c r="H121" s="6"/>
      <c r="I121" s="4"/>
      <c r="J121" s="4"/>
      <c r="K121" s="4"/>
      <c r="L121" s="4"/>
      <c r="M121" s="4"/>
      <c r="N121" s="4"/>
      <c r="O121" s="4"/>
      <c r="P121" s="5"/>
      <c r="Q121" s="15"/>
      <c r="R121" s="15"/>
      <c r="S121" s="15"/>
      <c r="T121" s="15"/>
      <c r="U121" s="5"/>
      <c r="V121" s="4"/>
      <c r="W121" s="4"/>
      <c r="X121" s="4"/>
      <c r="Y121" s="4"/>
      <c r="Z121" s="4"/>
      <c r="AA121" s="4"/>
      <c r="AB121" s="5"/>
      <c r="AC121" s="4"/>
    </row>
    <row r="122" spans="1:29">
      <c r="A122" s="10"/>
      <c r="B122" s="11"/>
      <c r="C122" s="11"/>
      <c r="D122" s="4"/>
      <c r="E122" s="5"/>
      <c r="F122" s="6"/>
      <c r="G122" s="18" t="str">
        <f t="shared" si="3"/>
        <v/>
      </c>
      <c r="H122" s="6"/>
      <c r="I122" s="4"/>
      <c r="J122" s="4"/>
      <c r="K122" s="4"/>
      <c r="L122" s="4"/>
      <c r="M122" s="4"/>
      <c r="N122" s="4"/>
      <c r="O122" s="4"/>
      <c r="P122" s="5"/>
      <c r="Q122" s="15"/>
      <c r="R122" s="15"/>
      <c r="S122" s="15"/>
      <c r="T122" s="15"/>
      <c r="U122" s="5"/>
      <c r="V122" s="4"/>
      <c r="W122" s="4"/>
      <c r="X122" s="4"/>
      <c r="Y122" s="4"/>
      <c r="Z122" s="4"/>
      <c r="AA122" s="4"/>
      <c r="AB122" s="5"/>
      <c r="AC122" s="4"/>
    </row>
    <row r="123" spans="1:29">
      <c r="A123" s="10"/>
      <c r="B123" s="11"/>
      <c r="C123" s="11"/>
      <c r="D123" s="4"/>
      <c r="E123" s="5"/>
      <c r="F123" s="6"/>
      <c r="G123" s="18" t="str">
        <f t="shared" si="3"/>
        <v/>
      </c>
      <c r="H123" s="6"/>
      <c r="I123" s="4"/>
      <c r="J123" s="4"/>
      <c r="K123" s="4"/>
      <c r="L123" s="4"/>
      <c r="M123" s="4"/>
      <c r="N123" s="4"/>
      <c r="O123" s="4"/>
      <c r="P123" s="5"/>
      <c r="Q123" s="15"/>
      <c r="R123" s="15"/>
      <c r="S123" s="15"/>
      <c r="T123" s="15"/>
      <c r="U123" s="5"/>
      <c r="V123" s="4"/>
      <c r="W123" s="4"/>
      <c r="X123" s="4"/>
      <c r="Y123" s="4"/>
      <c r="Z123" s="4"/>
      <c r="AA123" s="4"/>
      <c r="AB123" s="5"/>
      <c r="AC123" s="4"/>
    </row>
    <row r="124" spans="1:29">
      <c r="A124" s="10"/>
      <c r="B124" s="11"/>
      <c r="C124" s="11"/>
      <c r="D124" s="4"/>
      <c r="E124" s="5"/>
      <c r="F124" s="6"/>
      <c r="G124" s="18" t="str">
        <f t="shared" si="3"/>
        <v/>
      </c>
      <c r="H124" s="6"/>
      <c r="I124" s="4"/>
      <c r="J124" s="4"/>
      <c r="K124" s="4"/>
      <c r="L124" s="4"/>
      <c r="M124" s="4"/>
      <c r="N124" s="4"/>
      <c r="O124" s="4"/>
      <c r="P124" s="5"/>
      <c r="Q124" s="15"/>
      <c r="R124" s="15"/>
      <c r="S124" s="15"/>
      <c r="T124" s="15"/>
      <c r="U124" s="5"/>
      <c r="V124" s="4"/>
      <c r="W124" s="4"/>
      <c r="X124" s="4"/>
      <c r="Y124" s="4"/>
      <c r="Z124" s="4"/>
      <c r="AA124" s="4"/>
      <c r="AB124" s="5"/>
      <c r="AC124" s="4"/>
    </row>
    <row r="125" spans="1:29">
      <c r="A125" s="10"/>
      <c r="B125" s="11"/>
      <c r="C125" s="11"/>
      <c r="D125" s="4"/>
      <c r="E125" s="5"/>
      <c r="F125" s="6"/>
      <c r="G125" s="18" t="str">
        <f t="shared" si="3"/>
        <v/>
      </c>
      <c r="H125" s="6"/>
      <c r="I125" s="4"/>
      <c r="J125" s="4"/>
      <c r="K125" s="4"/>
      <c r="L125" s="4"/>
      <c r="M125" s="4"/>
      <c r="N125" s="4"/>
      <c r="O125" s="4"/>
      <c r="P125" s="5"/>
      <c r="Q125" s="15"/>
      <c r="R125" s="15"/>
      <c r="S125" s="15"/>
      <c r="T125" s="15"/>
      <c r="U125" s="5"/>
      <c r="V125" s="4"/>
      <c r="W125" s="4"/>
      <c r="X125" s="4"/>
      <c r="Y125" s="4"/>
      <c r="Z125" s="4"/>
      <c r="AA125" s="4"/>
      <c r="AB125" s="5"/>
      <c r="AC125" s="4"/>
    </row>
    <row r="126" spans="1:29">
      <c r="A126" s="10"/>
      <c r="B126" s="11"/>
      <c r="C126" s="11"/>
      <c r="D126" s="4"/>
      <c r="E126" s="5"/>
      <c r="F126" s="6"/>
      <c r="G126" s="18" t="str">
        <f t="shared" si="3"/>
        <v/>
      </c>
      <c r="H126" s="6"/>
      <c r="I126" s="4"/>
      <c r="J126" s="4"/>
      <c r="K126" s="4"/>
      <c r="L126" s="4"/>
      <c r="M126" s="4"/>
      <c r="N126" s="4"/>
      <c r="O126" s="4"/>
      <c r="P126" s="5"/>
      <c r="Q126" s="15"/>
      <c r="R126" s="15"/>
      <c r="S126" s="15"/>
      <c r="T126" s="15"/>
      <c r="U126" s="5"/>
      <c r="V126" s="4"/>
      <c r="W126" s="4"/>
      <c r="X126" s="4"/>
      <c r="Y126" s="4"/>
      <c r="Z126" s="4"/>
      <c r="AA126" s="4"/>
      <c r="AB126" s="5"/>
      <c r="AC126" s="4"/>
    </row>
    <row r="127" spans="1:29">
      <c r="A127" s="10"/>
      <c r="B127" s="11"/>
      <c r="C127" s="11"/>
      <c r="D127" s="4"/>
      <c r="E127" s="5"/>
      <c r="F127" s="6"/>
      <c r="G127" s="18" t="str">
        <f t="shared" si="3"/>
        <v/>
      </c>
      <c r="H127" s="6"/>
      <c r="I127" s="4"/>
      <c r="J127" s="4"/>
      <c r="K127" s="4"/>
      <c r="L127" s="4"/>
      <c r="M127" s="4"/>
      <c r="N127" s="4"/>
      <c r="O127" s="4"/>
      <c r="P127" s="5"/>
      <c r="Q127" s="15"/>
      <c r="R127" s="15"/>
      <c r="S127" s="15"/>
      <c r="T127" s="15"/>
      <c r="U127" s="5"/>
      <c r="V127" s="4"/>
      <c r="W127" s="4"/>
      <c r="X127" s="4"/>
      <c r="Y127" s="4"/>
      <c r="Z127" s="4"/>
      <c r="AA127" s="4"/>
      <c r="AB127" s="5"/>
      <c r="AC127" s="4"/>
    </row>
    <row r="128" spans="1:29">
      <c r="A128" s="10"/>
      <c r="B128" s="11"/>
      <c r="C128" s="11"/>
      <c r="D128" s="4"/>
      <c r="E128" s="5"/>
      <c r="F128" s="6"/>
      <c r="G128" s="18" t="str">
        <f t="shared" si="3"/>
        <v/>
      </c>
      <c r="H128" s="6"/>
      <c r="I128" s="4"/>
      <c r="J128" s="4"/>
      <c r="K128" s="4"/>
      <c r="L128" s="4"/>
      <c r="M128" s="4"/>
      <c r="N128" s="4"/>
      <c r="O128" s="4"/>
      <c r="P128" s="5"/>
      <c r="Q128" s="15"/>
      <c r="R128" s="15"/>
      <c r="S128" s="15"/>
      <c r="T128" s="15"/>
      <c r="U128" s="5"/>
      <c r="V128" s="4"/>
      <c r="W128" s="4"/>
      <c r="X128" s="4"/>
      <c r="Y128" s="4"/>
      <c r="Z128" s="4"/>
      <c r="AA128" s="4"/>
      <c r="AB128" s="5"/>
      <c r="AC128" s="4"/>
    </row>
    <row r="129" spans="1:29">
      <c r="A129" s="10"/>
      <c r="B129" s="11"/>
      <c r="C129" s="11"/>
      <c r="D129" s="4"/>
      <c r="E129" s="5"/>
      <c r="F129" s="6"/>
      <c r="G129" s="18" t="str">
        <f t="shared" si="3"/>
        <v/>
      </c>
      <c r="H129" s="6"/>
      <c r="I129" s="4"/>
      <c r="J129" s="4"/>
      <c r="K129" s="4"/>
      <c r="L129" s="4"/>
      <c r="M129" s="4"/>
      <c r="N129" s="4"/>
      <c r="O129" s="4"/>
      <c r="P129" s="5"/>
      <c r="Q129" s="15"/>
      <c r="R129" s="15"/>
      <c r="S129" s="15"/>
      <c r="T129" s="15"/>
      <c r="U129" s="5"/>
      <c r="V129" s="4"/>
      <c r="W129" s="4"/>
      <c r="X129" s="4"/>
      <c r="Y129" s="4"/>
      <c r="Z129" s="4"/>
      <c r="AA129" s="4"/>
      <c r="AB129" s="5"/>
      <c r="AC129" s="4"/>
    </row>
    <row r="130" spans="1:29">
      <c r="A130" s="10"/>
      <c r="B130" s="11"/>
      <c r="C130" s="11"/>
      <c r="D130" s="4"/>
      <c r="E130" s="5"/>
      <c r="F130" s="6"/>
      <c r="G130" s="18" t="str">
        <f t="shared" si="3"/>
        <v/>
      </c>
      <c r="H130" s="6"/>
      <c r="I130" s="4"/>
      <c r="J130" s="4"/>
      <c r="K130" s="4"/>
      <c r="L130" s="4"/>
      <c r="M130" s="4"/>
      <c r="N130" s="4"/>
      <c r="O130" s="4"/>
      <c r="P130" s="5"/>
      <c r="Q130" s="15"/>
      <c r="R130" s="15"/>
      <c r="S130" s="15"/>
      <c r="T130" s="15"/>
      <c r="U130" s="5"/>
      <c r="V130" s="4"/>
      <c r="W130" s="4"/>
      <c r="X130" s="4"/>
      <c r="Y130" s="4"/>
      <c r="Z130" s="4"/>
      <c r="AA130" s="4"/>
      <c r="AB130" s="5"/>
      <c r="AC130" s="4"/>
    </row>
    <row r="131" spans="1:29">
      <c r="A131" s="10"/>
      <c r="B131" s="11"/>
      <c r="C131" s="11"/>
      <c r="D131" s="4"/>
      <c r="E131" s="5"/>
      <c r="F131" s="6"/>
      <c r="G131" s="18" t="str">
        <f t="shared" si="3"/>
        <v/>
      </c>
      <c r="H131" s="6"/>
      <c r="I131" s="4"/>
      <c r="J131" s="4"/>
      <c r="K131" s="4"/>
      <c r="L131" s="4"/>
      <c r="M131" s="4"/>
      <c r="N131" s="4"/>
      <c r="O131" s="4"/>
      <c r="P131" s="5"/>
      <c r="Q131" s="15"/>
      <c r="R131" s="15"/>
      <c r="S131" s="15"/>
      <c r="T131" s="15"/>
      <c r="U131" s="5"/>
      <c r="V131" s="4"/>
      <c r="W131" s="4"/>
      <c r="X131" s="4"/>
      <c r="Y131" s="4"/>
      <c r="Z131" s="4"/>
      <c r="AA131" s="4"/>
      <c r="AB131" s="5"/>
      <c r="AC131" s="4"/>
    </row>
    <row r="132" spans="1:29">
      <c r="A132" s="10"/>
      <c r="B132" s="11"/>
      <c r="C132" s="11"/>
      <c r="D132" s="4"/>
      <c r="E132" s="5"/>
      <c r="F132" s="6"/>
      <c r="G132" s="18" t="str">
        <f t="shared" si="3"/>
        <v/>
      </c>
      <c r="H132" s="6"/>
      <c r="I132" s="4"/>
      <c r="J132" s="4"/>
      <c r="K132" s="4"/>
      <c r="L132" s="4"/>
      <c r="M132" s="4"/>
      <c r="N132" s="4"/>
      <c r="O132" s="4"/>
      <c r="P132" s="5"/>
      <c r="Q132" s="15"/>
      <c r="R132" s="15"/>
      <c r="S132" s="15"/>
      <c r="T132" s="15"/>
      <c r="U132" s="5"/>
      <c r="V132" s="4"/>
      <c r="W132" s="4"/>
      <c r="X132" s="4"/>
      <c r="Y132" s="4"/>
      <c r="Z132" s="4"/>
      <c r="AA132" s="4"/>
      <c r="AB132" s="5"/>
      <c r="AC132" s="4"/>
    </row>
    <row r="133" spans="1:29">
      <c r="A133" s="10"/>
      <c r="B133" s="11"/>
      <c r="C133" s="11"/>
      <c r="D133" s="4"/>
      <c r="E133" s="5"/>
      <c r="F133" s="6"/>
      <c r="G133" s="18" t="str">
        <f t="shared" si="3"/>
        <v/>
      </c>
      <c r="H133" s="6"/>
      <c r="I133" s="4"/>
      <c r="J133" s="4"/>
      <c r="K133" s="4"/>
      <c r="L133" s="4"/>
      <c r="M133" s="4"/>
      <c r="N133" s="4"/>
      <c r="O133" s="4"/>
      <c r="P133" s="5"/>
      <c r="Q133" s="15"/>
      <c r="R133" s="15"/>
      <c r="S133" s="15"/>
      <c r="T133" s="15"/>
      <c r="U133" s="5"/>
      <c r="V133" s="4"/>
      <c r="W133" s="4"/>
      <c r="X133" s="4"/>
      <c r="Y133" s="4"/>
      <c r="Z133" s="4"/>
      <c r="AA133" s="4"/>
      <c r="AB133" s="5"/>
      <c r="AC133" s="4"/>
    </row>
    <row r="134" spans="1:29">
      <c r="A134" s="10"/>
      <c r="B134" s="11"/>
      <c r="C134" s="11"/>
      <c r="D134" s="4"/>
      <c r="E134" s="5"/>
      <c r="F134" s="6"/>
      <c r="G134" s="18" t="str">
        <f t="shared" si="3"/>
        <v/>
      </c>
      <c r="H134" s="6"/>
      <c r="I134" s="4"/>
      <c r="J134" s="4"/>
      <c r="K134" s="4"/>
      <c r="L134" s="4"/>
      <c r="M134" s="4"/>
      <c r="N134" s="4"/>
      <c r="O134" s="4"/>
      <c r="P134" s="5"/>
      <c r="Q134" s="15"/>
      <c r="R134" s="15"/>
      <c r="S134" s="15"/>
      <c r="T134" s="15"/>
      <c r="U134" s="5"/>
      <c r="V134" s="4"/>
      <c r="W134" s="4"/>
      <c r="X134" s="4"/>
      <c r="Y134" s="4"/>
      <c r="Z134" s="4"/>
      <c r="AA134" s="4"/>
      <c r="AB134" s="5"/>
      <c r="AC134" s="4"/>
    </row>
    <row r="135" spans="1:29">
      <c r="A135" s="10"/>
      <c r="B135" s="11"/>
      <c r="C135" s="11"/>
      <c r="D135" s="4"/>
      <c r="E135" s="5"/>
      <c r="F135" s="6"/>
      <c r="G135" s="18" t="str">
        <f t="shared" si="3"/>
        <v/>
      </c>
      <c r="H135" s="6"/>
      <c r="I135" s="4"/>
      <c r="J135" s="4"/>
      <c r="K135" s="4"/>
      <c r="L135" s="4"/>
      <c r="M135" s="4"/>
      <c r="N135" s="4"/>
      <c r="O135" s="4"/>
      <c r="P135" s="5"/>
      <c r="Q135" s="15"/>
      <c r="R135" s="15"/>
      <c r="S135" s="15"/>
      <c r="T135" s="15"/>
      <c r="U135" s="5"/>
      <c r="V135" s="4"/>
      <c r="W135" s="4"/>
      <c r="X135" s="4"/>
      <c r="Y135" s="4"/>
      <c r="Z135" s="4"/>
      <c r="AA135" s="4"/>
      <c r="AB135" s="5"/>
      <c r="AC135" s="4"/>
    </row>
    <row r="136" spans="1:29">
      <c r="A136" s="10"/>
      <c r="B136" s="11"/>
      <c r="C136" s="11"/>
      <c r="D136" s="4"/>
      <c r="E136" s="5"/>
      <c r="F136" s="6"/>
      <c r="G136" s="18" t="str">
        <f t="shared" si="3"/>
        <v/>
      </c>
      <c r="H136" s="6"/>
      <c r="I136" s="4"/>
      <c r="J136" s="4"/>
      <c r="K136" s="4"/>
      <c r="L136" s="4"/>
      <c r="M136" s="4"/>
      <c r="N136" s="4"/>
      <c r="O136" s="4"/>
      <c r="P136" s="5"/>
      <c r="Q136" s="15"/>
      <c r="R136" s="15"/>
      <c r="S136" s="15"/>
      <c r="T136" s="15"/>
      <c r="U136" s="5"/>
      <c r="V136" s="4"/>
      <c r="W136" s="4"/>
      <c r="X136" s="4"/>
      <c r="Y136" s="4"/>
      <c r="Z136" s="4"/>
      <c r="AA136" s="4"/>
      <c r="AB136" s="5"/>
      <c r="AC136" s="4"/>
    </row>
    <row r="137" spans="1:29">
      <c r="A137" s="10"/>
      <c r="B137" s="11"/>
      <c r="C137" s="286"/>
      <c r="D137" s="4"/>
      <c r="E137" s="5"/>
      <c r="F137" s="6"/>
      <c r="G137" s="18" t="str">
        <f t="shared" si="3"/>
        <v/>
      </c>
      <c r="H137" s="6"/>
      <c r="I137" s="4"/>
      <c r="J137" s="4"/>
      <c r="K137" s="4"/>
      <c r="L137" s="4"/>
      <c r="M137" s="4"/>
      <c r="N137" s="4"/>
      <c r="O137" s="4"/>
      <c r="P137" s="5"/>
      <c r="Q137" s="15"/>
      <c r="R137" s="15"/>
      <c r="S137" s="15"/>
      <c r="T137" s="15"/>
      <c r="U137" s="5"/>
      <c r="V137" s="4"/>
      <c r="W137" s="4"/>
      <c r="X137" s="4"/>
      <c r="Y137" s="4"/>
      <c r="Z137" s="4"/>
      <c r="AA137" s="4"/>
      <c r="AB137" s="5"/>
      <c r="AC137" s="4"/>
    </row>
    <row r="138" spans="1:29">
      <c r="A138" s="10"/>
      <c r="B138" s="11"/>
      <c r="C138" s="286"/>
      <c r="D138" s="4"/>
      <c r="E138" s="5"/>
      <c r="F138" s="6"/>
      <c r="G138" s="18" t="str">
        <f t="shared" si="3"/>
        <v/>
      </c>
      <c r="H138" s="6"/>
      <c r="I138" s="4"/>
      <c r="J138" s="4"/>
      <c r="K138" s="4"/>
      <c r="L138" s="4"/>
      <c r="M138" s="4"/>
      <c r="N138" s="4"/>
      <c r="O138" s="4"/>
      <c r="P138" s="5"/>
      <c r="Q138" s="15"/>
      <c r="R138" s="15"/>
      <c r="S138" s="15"/>
      <c r="T138" s="15"/>
      <c r="U138" s="5"/>
      <c r="V138" s="4"/>
      <c r="W138" s="4"/>
      <c r="X138" s="4"/>
      <c r="Y138" s="4"/>
      <c r="Z138" s="4"/>
      <c r="AA138" s="4"/>
      <c r="AB138" s="5"/>
      <c r="AC138" s="4"/>
    </row>
    <row r="139" spans="1:29" ht="41.25" customHeight="1">
      <c r="A139" s="10"/>
      <c r="B139" s="11"/>
      <c r="C139" s="11"/>
      <c r="D139" s="4"/>
      <c r="E139" s="5"/>
      <c r="F139" s="6"/>
      <c r="G139" s="18" t="str">
        <f t="shared" si="3"/>
        <v/>
      </c>
      <c r="H139" s="6"/>
      <c r="I139" s="4"/>
      <c r="J139" s="4"/>
      <c r="K139" s="4"/>
      <c r="L139" s="4"/>
      <c r="M139" s="4"/>
      <c r="N139" s="4"/>
      <c r="O139" s="4"/>
      <c r="P139" s="5"/>
      <c r="Q139" s="15"/>
      <c r="R139" s="15"/>
      <c r="S139" s="15"/>
      <c r="T139" s="15"/>
      <c r="U139" s="5"/>
      <c r="V139" s="4"/>
      <c r="W139" s="4"/>
      <c r="X139" s="4"/>
      <c r="Y139" s="4"/>
      <c r="Z139" s="4"/>
      <c r="AA139" s="4"/>
      <c r="AB139" s="5"/>
      <c r="AC139" s="4"/>
    </row>
    <row r="140" spans="1:29">
      <c r="A140" s="10"/>
      <c r="B140" s="11"/>
      <c r="C140" s="11"/>
      <c r="D140" s="4"/>
      <c r="E140" s="5"/>
      <c r="F140" s="6"/>
      <c r="G140" s="18" t="str">
        <f t="shared" si="3"/>
        <v/>
      </c>
      <c r="H140" s="6"/>
      <c r="I140" s="4"/>
      <c r="J140" s="4"/>
      <c r="K140" s="4"/>
      <c r="L140" s="4"/>
      <c r="M140" s="4"/>
      <c r="N140" s="4"/>
      <c r="O140" s="4"/>
      <c r="P140" s="5"/>
      <c r="Q140" s="15"/>
      <c r="R140" s="15"/>
      <c r="S140" s="15"/>
      <c r="T140" s="15"/>
      <c r="U140" s="5"/>
      <c r="V140" s="4"/>
      <c r="W140" s="4"/>
      <c r="X140" s="4"/>
      <c r="Y140" s="4"/>
      <c r="Z140" s="4"/>
      <c r="AA140" s="4"/>
      <c r="AB140" s="5"/>
      <c r="AC140" s="4"/>
    </row>
    <row r="141" spans="1:29">
      <c r="A141" s="10"/>
      <c r="B141" s="11"/>
      <c r="C141" s="11"/>
      <c r="D141" s="4"/>
      <c r="E141" s="5"/>
      <c r="F141" s="6"/>
      <c r="G141" s="18" t="str">
        <f t="shared" si="3"/>
        <v/>
      </c>
      <c r="H141" s="6"/>
      <c r="I141" s="4"/>
      <c r="J141" s="4"/>
      <c r="K141" s="4"/>
      <c r="L141" s="4"/>
      <c r="M141" s="4"/>
      <c r="N141" s="4"/>
      <c r="O141" s="4"/>
      <c r="P141" s="5"/>
      <c r="Q141" s="15"/>
      <c r="R141" s="15"/>
      <c r="S141" s="15"/>
      <c r="T141" s="15"/>
      <c r="U141" s="5"/>
      <c r="V141" s="4"/>
      <c r="W141" s="4"/>
      <c r="X141" s="4"/>
      <c r="Y141" s="4"/>
      <c r="Z141" s="4"/>
      <c r="AA141" s="4"/>
      <c r="AB141" s="5"/>
      <c r="AC141" s="4"/>
    </row>
    <row r="142" spans="1:29">
      <c r="A142" s="10"/>
      <c r="B142" s="11"/>
      <c r="C142" s="11"/>
      <c r="D142" s="4"/>
      <c r="E142" s="5"/>
      <c r="F142" s="6"/>
      <c r="G142" s="18" t="str">
        <f t="shared" si="3"/>
        <v/>
      </c>
      <c r="H142" s="6"/>
      <c r="I142" s="4"/>
      <c r="J142" s="4"/>
      <c r="K142" s="4"/>
      <c r="L142" s="4"/>
      <c r="M142" s="4"/>
      <c r="N142" s="4"/>
      <c r="O142" s="4"/>
      <c r="P142" s="5"/>
      <c r="Q142" s="15"/>
      <c r="R142" s="15"/>
      <c r="S142" s="15"/>
      <c r="T142" s="15"/>
      <c r="U142" s="5"/>
      <c r="V142" s="4"/>
      <c r="W142" s="4"/>
      <c r="X142" s="4"/>
      <c r="Y142" s="4"/>
      <c r="Z142" s="4"/>
      <c r="AA142" s="4"/>
      <c r="AB142" s="5"/>
      <c r="AC142" s="4"/>
    </row>
    <row r="143" spans="1:29">
      <c r="A143" s="10"/>
      <c r="B143" s="11"/>
      <c r="C143" s="11"/>
      <c r="D143" s="4"/>
      <c r="E143" s="5"/>
      <c r="F143" s="6"/>
      <c r="G143" s="18" t="str">
        <f t="shared" si="3"/>
        <v/>
      </c>
      <c r="H143" s="6"/>
      <c r="I143" s="4"/>
      <c r="J143" s="4"/>
      <c r="K143" s="4"/>
      <c r="L143" s="4"/>
      <c r="M143" s="4"/>
      <c r="N143" s="4"/>
      <c r="O143" s="4"/>
      <c r="P143" s="5"/>
      <c r="Q143" s="15"/>
      <c r="R143" s="15"/>
      <c r="S143" s="15"/>
      <c r="T143" s="15"/>
      <c r="U143" s="5"/>
      <c r="V143" s="4"/>
      <c r="W143" s="4"/>
      <c r="X143" s="4"/>
      <c r="Y143" s="4"/>
      <c r="Z143" s="4"/>
      <c r="AA143" s="4"/>
      <c r="AB143" s="5"/>
      <c r="AC143" s="4"/>
    </row>
    <row r="144" spans="1:29">
      <c r="A144" s="10"/>
      <c r="B144" s="11"/>
      <c r="C144" s="11"/>
      <c r="D144" s="4"/>
      <c r="E144" s="5"/>
      <c r="F144" s="6"/>
      <c r="G144" s="18" t="str">
        <f t="shared" si="3"/>
        <v/>
      </c>
      <c r="H144" s="6"/>
      <c r="I144" s="4"/>
      <c r="J144" s="4"/>
      <c r="K144" s="4"/>
      <c r="L144" s="4"/>
      <c r="M144" s="4"/>
      <c r="N144" s="4"/>
      <c r="O144" s="4"/>
      <c r="P144" s="5"/>
      <c r="Q144" s="15"/>
      <c r="R144" s="15"/>
      <c r="S144" s="15"/>
      <c r="T144" s="15"/>
      <c r="U144" s="5"/>
      <c r="V144" s="4"/>
      <c r="W144" s="4"/>
      <c r="X144" s="4"/>
      <c r="Y144" s="4"/>
      <c r="Z144" s="4"/>
      <c r="AA144" s="4"/>
      <c r="AB144" s="5"/>
      <c r="AC144" s="4"/>
    </row>
    <row r="145" spans="1:29">
      <c r="A145" s="10"/>
      <c r="B145" s="11"/>
      <c r="C145" s="11"/>
      <c r="D145" s="4"/>
      <c r="E145" s="5"/>
      <c r="F145" s="6"/>
      <c r="G145" s="18" t="str">
        <f t="shared" si="3"/>
        <v/>
      </c>
      <c r="H145" s="6"/>
      <c r="I145" s="4"/>
      <c r="J145" s="4"/>
      <c r="K145" s="4"/>
      <c r="L145" s="4"/>
      <c r="M145" s="4"/>
      <c r="N145" s="4"/>
      <c r="O145" s="4"/>
      <c r="P145" s="5"/>
      <c r="Q145" s="15"/>
      <c r="R145" s="15"/>
      <c r="S145" s="15"/>
      <c r="T145" s="15"/>
      <c r="U145" s="5"/>
      <c r="V145" s="4"/>
      <c r="W145" s="4"/>
      <c r="X145" s="4"/>
      <c r="Y145" s="4"/>
      <c r="Z145" s="4"/>
      <c r="AA145" s="4"/>
      <c r="AB145" s="5"/>
      <c r="AC145" s="4"/>
    </row>
    <row r="146" spans="1:29">
      <c r="A146" s="10"/>
      <c r="B146" s="11"/>
      <c r="C146" s="11"/>
      <c r="D146" s="4"/>
      <c r="E146" s="5"/>
      <c r="F146" s="6"/>
      <c r="G146" s="18" t="str">
        <f t="shared" si="3"/>
        <v/>
      </c>
      <c r="H146" s="6"/>
      <c r="I146" s="4"/>
      <c r="J146" s="4"/>
      <c r="K146" s="4"/>
      <c r="L146" s="4"/>
      <c r="M146" s="4"/>
      <c r="N146" s="4"/>
      <c r="O146" s="4"/>
      <c r="P146" s="5"/>
      <c r="Q146" s="15"/>
      <c r="R146" s="15"/>
      <c r="S146" s="15"/>
      <c r="T146" s="15"/>
      <c r="U146" s="5"/>
      <c r="V146" s="4"/>
      <c r="W146" s="4"/>
      <c r="X146" s="4"/>
      <c r="Y146" s="4"/>
      <c r="Z146" s="4"/>
      <c r="AA146" s="4"/>
      <c r="AB146" s="5"/>
      <c r="AC146" s="4"/>
    </row>
    <row r="147" spans="1:29">
      <c r="A147" s="10"/>
      <c r="B147" s="11"/>
      <c r="C147" s="11"/>
      <c r="D147" s="4"/>
      <c r="E147" s="5"/>
      <c r="F147" s="6"/>
      <c r="G147" s="18" t="str">
        <f t="shared" si="3"/>
        <v/>
      </c>
      <c r="H147" s="6"/>
      <c r="I147" s="4"/>
      <c r="J147" s="4"/>
      <c r="K147" s="4"/>
      <c r="L147" s="4"/>
      <c r="M147" s="4"/>
      <c r="N147" s="4"/>
      <c r="O147" s="4"/>
      <c r="P147" s="5"/>
      <c r="Q147" s="15"/>
      <c r="R147" s="15"/>
      <c r="S147" s="15"/>
      <c r="T147" s="15"/>
      <c r="U147" s="5"/>
      <c r="V147" s="4"/>
      <c r="W147" s="4"/>
      <c r="X147" s="4"/>
      <c r="Y147" s="4"/>
      <c r="Z147" s="4"/>
      <c r="AA147" s="4"/>
      <c r="AB147" s="5"/>
      <c r="AC147" s="4"/>
    </row>
    <row r="148" spans="1:29">
      <c r="A148" s="10"/>
      <c r="B148" s="11"/>
      <c r="C148" s="11"/>
      <c r="D148" s="4"/>
      <c r="E148" s="5"/>
      <c r="F148" s="6"/>
      <c r="G148" s="18" t="str">
        <f t="shared" si="3"/>
        <v/>
      </c>
      <c r="H148" s="6"/>
      <c r="I148" s="4"/>
      <c r="J148" s="4"/>
      <c r="K148" s="4"/>
      <c r="L148" s="4"/>
      <c r="M148" s="4"/>
      <c r="N148" s="4"/>
      <c r="O148" s="4"/>
      <c r="P148" s="5"/>
      <c r="Q148" s="15"/>
      <c r="R148" s="15"/>
      <c r="S148" s="15"/>
      <c r="T148" s="15"/>
      <c r="U148" s="5"/>
      <c r="V148" s="4"/>
      <c r="W148" s="4"/>
      <c r="X148" s="4"/>
      <c r="Y148" s="4"/>
      <c r="Z148" s="4"/>
      <c r="AA148" s="4"/>
      <c r="AB148" s="5"/>
      <c r="AC148" s="4"/>
    </row>
    <row r="149" spans="1:29">
      <c r="A149" s="10"/>
      <c r="B149" s="11"/>
      <c r="C149" s="11"/>
      <c r="D149" s="4"/>
      <c r="E149" s="5"/>
      <c r="F149" s="6"/>
      <c r="G149" s="18" t="str">
        <f t="shared" si="3"/>
        <v/>
      </c>
      <c r="H149" s="6"/>
      <c r="I149" s="4"/>
      <c r="J149" s="4"/>
      <c r="K149" s="4"/>
      <c r="L149" s="4"/>
      <c r="M149" s="4"/>
      <c r="N149" s="4"/>
      <c r="O149" s="4"/>
      <c r="P149" s="5"/>
      <c r="Q149" s="15"/>
      <c r="R149" s="15"/>
      <c r="S149" s="15"/>
      <c r="T149" s="15"/>
      <c r="U149" s="5"/>
      <c r="V149" s="4"/>
      <c r="W149" s="4"/>
      <c r="X149" s="4"/>
      <c r="Y149" s="4"/>
      <c r="Z149" s="4"/>
      <c r="AA149" s="4"/>
      <c r="AB149" s="5"/>
      <c r="AC149" s="4"/>
    </row>
    <row r="150" spans="1:29">
      <c r="A150" s="10"/>
      <c r="B150" s="11"/>
      <c r="C150" s="11"/>
      <c r="D150" s="4"/>
      <c r="E150" s="5"/>
      <c r="F150" s="6"/>
      <c r="G150" s="18" t="str">
        <f t="shared" si="3"/>
        <v/>
      </c>
      <c r="H150" s="6"/>
      <c r="I150" s="4"/>
      <c r="J150" s="4"/>
      <c r="K150" s="4"/>
      <c r="L150" s="4"/>
      <c r="M150" s="4"/>
      <c r="N150" s="4"/>
      <c r="O150" s="4"/>
      <c r="P150" s="5"/>
      <c r="Q150" s="15"/>
      <c r="R150" s="15"/>
      <c r="S150" s="15"/>
      <c r="T150" s="15"/>
      <c r="U150" s="5"/>
      <c r="V150" s="4"/>
      <c r="W150" s="4"/>
      <c r="X150" s="4"/>
      <c r="Y150" s="4"/>
      <c r="Z150" s="4"/>
      <c r="AA150" s="4"/>
      <c r="AB150" s="5"/>
      <c r="AC150" s="4"/>
    </row>
    <row r="151" spans="1:29">
      <c r="A151" s="10"/>
      <c r="B151" s="11"/>
      <c r="C151" s="11"/>
      <c r="D151" s="4"/>
      <c r="E151" s="5"/>
      <c r="F151" s="6"/>
      <c r="G151" s="18" t="str">
        <f t="shared" si="3"/>
        <v/>
      </c>
      <c r="H151" s="6"/>
      <c r="I151" s="4"/>
      <c r="J151" s="4"/>
      <c r="K151" s="4"/>
      <c r="L151" s="4"/>
      <c r="M151" s="4"/>
      <c r="N151" s="4"/>
      <c r="O151" s="4"/>
      <c r="P151" s="5"/>
      <c r="Q151" s="15"/>
      <c r="R151" s="15"/>
      <c r="S151" s="15"/>
      <c r="T151" s="15"/>
      <c r="U151" s="5"/>
      <c r="V151" s="4"/>
      <c r="W151" s="4"/>
      <c r="X151" s="4"/>
      <c r="Y151" s="4"/>
      <c r="Z151" s="4"/>
      <c r="AA151" s="4"/>
      <c r="AB151" s="5"/>
      <c r="AC151" s="4"/>
    </row>
    <row r="152" spans="1:29">
      <c r="A152" s="10"/>
      <c r="B152" s="11"/>
      <c r="C152" s="11"/>
      <c r="D152" s="4"/>
      <c r="E152" s="5"/>
      <c r="F152" s="6"/>
      <c r="G152" s="18" t="str">
        <f t="shared" si="3"/>
        <v/>
      </c>
      <c r="H152" s="6"/>
      <c r="I152" s="4"/>
      <c r="J152" s="4"/>
      <c r="K152" s="4"/>
      <c r="L152" s="4"/>
      <c r="M152" s="4"/>
      <c r="N152" s="4"/>
      <c r="O152" s="4"/>
      <c r="P152" s="5"/>
      <c r="Q152" s="15"/>
      <c r="R152" s="15"/>
      <c r="S152" s="15"/>
      <c r="T152" s="15"/>
      <c r="U152" s="5"/>
      <c r="V152" s="4"/>
      <c r="W152" s="4"/>
      <c r="X152" s="4"/>
      <c r="Y152" s="4"/>
      <c r="Z152" s="4"/>
      <c r="AA152" s="4"/>
      <c r="AB152" s="5"/>
      <c r="AC152" s="4"/>
    </row>
    <row r="153" spans="1:29">
      <c r="A153" s="10"/>
      <c r="B153" s="11"/>
      <c r="C153" s="11"/>
      <c r="D153" s="4"/>
      <c r="E153" s="5"/>
      <c r="F153" s="6"/>
      <c r="G153" s="18" t="str">
        <f t="shared" si="3"/>
        <v/>
      </c>
      <c r="H153" s="6"/>
      <c r="I153" s="4"/>
      <c r="J153" s="4"/>
      <c r="K153" s="4"/>
      <c r="L153" s="4"/>
      <c r="M153" s="4"/>
      <c r="N153" s="4"/>
      <c r="O153" s="4"/>
      <c r="P153" s="5"/>
      <c r="Q153" s="15"/>
      <c r="R153" s="15"/>
      <c r="S153" s="15"/>
      <c r="T153" s="15"/>
      <c r="U153" s="5"/>
      <c r="V153" s="4"/>
      <c r="W153" s="4"/>
      <c r="X153" s="4"/>
      <c r="Y153" s="4"/>
      <c r="Z153" s="4"/>
      <c r="AA153" s="4"/>
      <c r="AB153" s="5"/>
      <c r="AC153" s="4"/>
    </row>
    <row r="154" spans="1:29">
      <c r="A154" s="10"/>
      <c r="B154" s="11"/>
      <c r="C154" s="11"/>
      <c r="D154" s="4"/>
      <c r="E154" s="5"/>
      <c r="F154" s="6"/>
      <c r="G154" s="18" t="str">
        <f t="shared" si="3"/>
        <v/>
      </c>
      <c r="H154" s="6"/>
      <c r="I154" s="4"/>
      <c r="J154" s="4"/>
      <c r="K154" s="4"/>
      <c r="L154" s="4"/>
      <c r="M154" s="4"/>
      <c r="N154" s="4"/>
      <c r="O154" s="4"/>
      <c r="P154" s="5"/>
      <c r="Q154" s="15"/>
      <c r="R154" s="15"/>
      <c r="S154" s="15"/>
      <c r="T154" s="15"/>
      <c r="U154" s="5"/>
      <c r="V154" s="4"/>
      <c r="W154" s="4"/>
      <c r="X154" s="4"/>
      <c r="Y154" s="4"/>
      <c r="Z154" s="4"/>
      <c r="AA154" s="4"/>
      <c r="AB154" s="5"/>
      <c r="AC154" s="4"/>
    </row>
    <row r="155" spans="1:29">
      <c r="A155" s="10"/>
      <c r="B155" s="11"/>
      <c r="C155" s="11"/>
      <c r="D155" s="4"/>
      <c r="E155" s="5"/>
      <c r="F155" s="6"/>
      <c r="G155" s="18" t="str">
        <f t="shared" si="3"/>
        <v/>
      </c>
      <c r="H155" s="6"/>
      <c r="I155" s="4"/>
      <c r="J155" s="4"/>
      <c r="K155" s="4"/>
      <c r="L155" s="4"/>
      <c r="M155" s="4"/>
      <c r="N155" s="4"/>
      <c r="O155" s="4"/>
      <c r="P155" s="5"/>
      <c r="Q155" s="15"/>
      <c r="R155" s="15"/>
      <c r="S155" s="15"/>
      <c r="T155" s="15"/>
      <c r="U155" s="5"/>
      <c r="V155" s="4"/>
      <c r="W155" s="4"/>
      <c r="X155" s="4"/>
      <c r="Y155" s="4"/>
      <c r="Z155" s="4"/>
      <c r="AA155" s="4"/>
      <c r="AB155" s="5"/>
      <c r="AC155" s="4"/>
    </row>
    <row r="156" spans="1:29">
      <c r="A156" s="10"/>
      <c r="B156" s="11"/>
      <c r="C156" s="11"/>
      <c r="D156" s="4"/>
      <c r="E156" s="5"/>
      <c r="F156" s="6"/>
      <c r="G156" s="18" t="str">
        <f t="shared" si="3"/>
        <v/>
      </c>
      <c r="H156" s="6"/>
      <c r="I156" s="4"/>
      <c r="J156" s="4"/>
      <c r="K156" s="4"/>
      <c r="L156" s="4"/>
      <c r="M156" s="4"/>
      <c r="N156" s="4"/>
      <c r="O156" s="4"/>
      <c r="P156" s="5"/>
      <c r="Q156" s="15"/>
      <c r="R156" s="15"/>
      <c r="S156" s="15"/>
      <c r="T156" s="15"/>
      <c r="U156" s="5"/>
      <c r="V156" s="4"/>
      <c r="W156" s="4"/>
      <c r="X156" s="4"/>
      <c r="Y156" s="4"/>
      <c r="Z156" s="4"/>
      <c r="AA156" s="4"/>
      <c r="AB156" s="5"/>
      <c r="AC156" s="4"/>
    </row>
    <row r="157" spans="1:29">
      <c r="A157" s="10"/>
      <c r="B157" s="11"/>
      <c r="C157" s="11"/>
      <c r="D157" s="4"/>
      <c r="E157" s="5"/>
      <c r="F157" s="6"/>
      <c r="G157" s="18" t="str">
        <f t="shared" si="3"/>
        <v/>
      </c>
      <c r="H157" s="6"/>
      <c r="I157" s="4"/>
      <c r="J157" s="4"/>
      <c r="K157" s="4"/>
      <c r="L157" s="4"/>
      <c r="M157" s="4"/>
      <c r="N157" s="4"/>
      <c r="O157" s="4"/>
      <c r="P157" s="5"/>
      <c r="Q157" s="15"/>
      <c r="R157" s="15"/>
      <c r="S157" s="15"/>
      <c r="T157" s="15"/>
      <c r="U157" s="5"/>
      <c r="V157" s="4"/>
      <c r="W157" s="4"/>
      <c r="X157" s="4"/>
      <c r="Y157" s="4"/>
      <c r="Z157" s="4"/>
      <c r="AA157" s="4"/>
      <c r="AB157" s="5"/>
      <c r="AC157" s="4"/>
    </row>
    <row r="158" spans="1:29">
      <c r="A158" s="10"/>
      <c r="B158" s="11"/>
      <c r="C158" s="11"/>
      <c r="D158" s="4"/>
      <c r="E158" s="5"/>
      <c r="F158" s="6"/>
      <c r="G158" s="18" t="str">
        <f t="shared" si="3"/>
        <v/>
      </c>
      <c r="H158" s="6"/>
      <c r="I158" s="4"/>
      <c r="J158" s="4"/>
      <c r="K158" s="4"/>
      <c r="L158" s="4"/>
      <c r="M158" s="4"/>
      <c r="N158" s="4"/>
      <c r="O158" s="4"/>
      <c r="P158" s="5"/>
      <c r="Q158" s="15"/>
      <c r="R158" s="15"/>
      <c r="S158" s="15"/>
      <c r="T158" s="15"/>
      <c r="U158" s="5"/>
      <c r="V158" s="4"/>
      <c r="W158" s="4"/>
      <c r="X158" s="4"/>
      <c r="Y158" s="4"/>
      <c r="Z158" s="4"/>
      <c r="AA158" s="4"/>
      <c r="AB158" s="5"/>
      <c r="AC158" s="4"/>
    </row>
    <row r="159" spans="1:29">
      <c r="A159" s="10"/>
      <c r="B159" s="11"/>
      <c r="C159" s="11"/>
      <c r="D159" s="4"/>
      <c r="E159" s="5"/>
      <c r="F159" s="6"/>
      <c r="G159" s="18" t="str">
        <f t="shared" si="3"/>
        <v/>
      </c>
      <c r="H159" s="6"/>
      <c r="I159" s="4"/>
      <c r="J159" s="4"/>
      <c r="K159" s="4"/>
      <c r="L159" s="4"/>
      <c r="M159" s="4"/>
      <c r="N159" s="4"/>
      <c r="O159" s="4"/>
      <c r="P159" s="5"/>
      <c r="Q159" s="15"/>
      <c r="R159" s="15"/>
      <c r="S159" s="15"/>
      <c r="T159" s="15"/>
      <c r="U159" s="5"/>
      <c r="V159" s="4"/>
      <c r="W159" s="4"/>
      <c r="X159" s="4"/>
      <c r="Y159" s="4"/>
      <c r="Z159" s="4"/>
      <c r="AA159" s="4"/>
      <c r="AB159" s="5"/>
      <c r="AC159" s="4"/>
    </row>
    <row r="160" spans="1:29">
      <c r="A160" s="10"/>
      <c r="B160" s="11"/>
      <c r="C160" s="11"/>
      <c r="D160" s="4"/>
      <c r="E160" s="5"/>
      <c r="F160" s="6"/>
      <c r="G160" s="18" t="str">
        <f t="shared" si="3"/>
        <v/>
      </c>
      <c r="H160" s="6"/>
      <c r="I160" s="4"/>
      <c r="J160" s="4"/>
      <c r="K160" s="4"/>
      <c r="L160" s="4"/>
      <c r="M160" s="4"/>
      <c r="N160" s="4"/>
      <c r="O160" s="4"/>
      <c r="P160" s="5"/>
      <c r="Q160" s="15"/>
      <c r="R160" s="15"/>
      <c r="S160" s="15"/>
      <c r="T160" s="15"/>
      <c r="U160" s="5"/>
      <c r="V160" s="4"/>
      <c r="W160" s="4"/>
      <c r="X160" s="4"/>
      <c r="Y160" s="4"/>
      <c r="Z160" s="4"/>
      <c r="AA160" s="4"/>
      <c r="AB160" s="5"/>
      <c r="AC160" s="4"/>
    </row>
    <row r="161" spans="1:29" ht="30" customHeight="1">
      <c r="A161" s="10"/>
      <c r="B161" s="11"/>
      <c r="C161" s="11"/>
      <c r="D161" s="4"/>
      <c r="E161" s="5"/>
      <c r="F161" s="6"/>
      <c r="G161" s="18" t="str">
        <f t="shared" si="3"/>
        <v/>
      </c>
      <c r="H161" s="6"/>
      <c r="I161" s="4"/>
      <c r="J161" s="4"/>
      <c r="K161" s="4"/>
      <c r="L161" s="4"/>
      <c r="M161" s="4"/>
      <c r="N161" s="4"/>
      <c r="O161" s="4"/>
      <c r="P161" s="5"/>
      <c r="Q161" s="15"/>
      <c r="R161" s="15"/>
      <c r="S161" s="15"/>
      <c r="T161" s="15"/>
      <c r="U161" s="5"/>
      <c r="V161" s="4"/>
      <c r="W161" s="4"/>
      <c r="X161" s="4"/>
      <c r="Y161" s="4"/>
      <c r="Z161" s="4"/>
      <c r="AA161" s="4"/>
      <c r="AB161" s="5"/>
      <c r="AC161" s="4"/>
    </row>
    <row r="162" spans="1:29">
      <c r="A162" s="10"/>
      <c r="B162" s="11"/>
      <c r="C162" s="11"/>
      <c r="D162" s="4"/>
      <c r="E162" s="5"/>
      <c r="F162" s="6"/>
      <c r="G162" s="18" t="str">
        <f t="shared" si="3"/>
        <v/>
      </c>
      <c r="H162" s="6"/>
      <c r="I162" s="4"/>
      <c r="J162" s="4"/>
      <c r="K162" s="4"/>
      <c r="L162" s="4"/>
      <c r="M162" s="4"/>
      <c r="N162" s="4"/>
      <c r="O162" s="4"/>
      <c r="P162" s="5"/>
      <c r="Q162" s="15"/>
      <c r="R162" s="15"/>
      <c r="S162" s="15"/>
      <c r="T162" s="15"/>
      <c r="U162" s="5"/>
      <c r="V162" s="4"/>
      <c r="W162" s="4"/>
      <c r="X162" s="4"/>
      <c r="Y162" s="4"/>
      <c r="Z162" s="4"/>
      <c r="AA162" s="4"/>
      <c r="AB162" s="5"/>
      <c r="AC162" s="4"/>
    </row>
    <row r="163" spans="1:29">
      <c r="A163" s="10"/>
      <c r="B163" s="11"/>
      <c r="C163" s="11"/>
      <c r="D163" s="4"/>
      <c r="E163" s="5"/>
      <c r="F163" s="6"/>
      <c r="G163" s="18" t="str">
        <f t="shared" ref="G163:G186" si="4">IF(F163&gt;50000000,1,"")</f>
        <v/>
      </c>
      <c r="H163" s="6"/>
      <c r="I163" s="4"/>
      <c r="J163" s="4"/>
      <c r="K163" s="4"/>
      <c r="L163" s="4"/>
      <c r="M163" s="4"/>
      <c r="N163" s="4"/>
      <c r="O163" s="4"/>
      <c r="P163" s="5"/>
      <c r="Q163" s="15"/>
      <c r="R163" s="15"/>
      <c r="S163" s="15"/>
      <c r="T163" s="15"/>
      <c r="U163" s="5"/>
      <c r="V163" s="4"/>
      <c r="W163" s="4"/>
      <c r="X163" s="4"/>
      <c r="Y163" s="4"/>
      <c r="Z163" s="4"/>
      <c r="AA163" s="4"/>
      <c r="AB163" s="5"/>
      <c r="AC163" s="4"/>
    </row>
    <row r="164" spans="1:29">
      <c r="A164" s="10"/>
      <c r="B164" s="11"/>
      <c r="C164" s="11"/>
      <c r="D164" s="4"/>
      <c r="E164" s="5"/>
      <c r="F164" s="6"/>
      <c r="G164" s="18" t="str">
        <f t="shared" si="4"/>
        <v/>
      </c>
      <c r="H164" s="6"/>
      <c r="I164" s="4"/>
      <c r="J164" s="4"/>
      <c r="K164" s="4"/>
      <c r="L164" s="4"/>
      <c r="M164" s="4"/>
      <c r="N164" s="4"/>
      <c r="O164" s="4"/>
      <c r="P164" s="5"/>
      <c r="Q164" s="15"/>
      <c r="R164" s="15"/>
      <c r="S164" s="15"/>
      <c r="T164" s="15"/>
      <c r="U164" s="5"/>
      <c r="V164" s="4"/>
      <c r="W164" s="4"/>
      <c r="X164" s="4"/>
      <c r="Y164" s="4"/>
      <c r="Z164" s="4"/>
      <c r="AA164" s="4"/>
      <c r="AB164" s="5"/>
      <c r="AC164" s="4"/>
    </row>
    <row r="165" spans="1:29">
      <c r="A165" s="10"/>
      <c r="B165" s="11"/>
      <c r="C165" s="11"/>
      <c r="D165" s="4"/>
      <c r="E165" s="5"/>
      <c r="F165" s="6"/>
      <c r="G165" s="18" t="str">
        <f t="shared" si="4"/>
        <v/>
      </c>
      <c r="H165" s="6"/>
      <c r="I165" s="4"/>
      <c r="J165" s="4"/>
      <c r="K165" s="4"/>
      <c r="L165" s="4"/>
      <c r="M165" s="4"/>
      <c r="N165" s="4"/>
      <c r="O165" s="4"/>
      <c r="P165" s="5"/>
      <c r="Q165" s="15"/>
      <c r="R165" s="15"/>
      <c r="S165" s="15"/>
      <c r="T165" s="15"/>
      <c r="U165" s="5"/>
      <c r="V165" s="4"/>
      <c r="W165" s="4"/>
      <c r="X165" s="4"/>
      <c r="Y165" s="4"/>
      <c r="Z165" s="4"/>
      <c r="AA165" s="4"/>
      <c r="AB165" s="5"/>
      <c r="AC165" s="4"/>
    </row>
    <row r="166" spans="1:29">
      <c r="A166" s="10"/>
      <c r="B166" s="11"/>
      <c r="C166" s="11"/>
      <c r="D166" s="4"/>
      <c r="E166" s="5"/>
      <c r="F166" s="6"/>
      <c r="G166" s="18" t="str">
        <f t="shared" si="4"/>
        <v/>
      </c>
      <c r="H166" s="6"/>
      <c r="I166" s="4"/>
      <c r="J166" s="4"/>
      <c r="K166" s="4"/>
      <c r="L166" s="4"/>
      <c r="M166" s="4"/>
      <c r="N166" s="4"/>
      <c r="O166" s="4"/>
      <c r="P166" s="5"/>
      <c r="Q166" s="15"/>
      <c r="R166" s="15"/>
      <c r="S166" s="15"/>
      <c r="T166" s="15"/>
      <c r="U166" s="5"/>
      <c r="V166" s="4"/>
      <c r="W166" s="4"/>
      <c r="X166" s="4"/>
      <c r="Y166" s="4"/>
      <c r="Z166" s="4"/>
      <c r="AA166" s="4"/>
      <c r="AB166" s="5"/>
      <c r="AC166" s="4"/>
    </row>
    <row r="167" spans="1:29">
      <c r="A167" s="10"/>
      <c r="B167" s="11"/>
      <c r="C167" s="11"/>
      <c r="D167" s="4"/>
      <c r="E167" s="5"/>
      <c r="F167" s="6"/>
      <c r="G167" s="18" t="str">
        <f t="shared" si="4"/>
        <v/>
      </c>
      <c r="H167" s="6"/>
      <c r="I167" s="4"/>
      <c r="J167" s="4"/>
      <c r="K167" s="4"/>
      <c r="L167" s="4"/>
      <c r="M167" s="4"/>
      <c r="N167" s="4"/>
      <c r="O167" s="4"/>
      <c r="P167" s="5"/>
      <c r="Q167" s="15"/>
      <c r="R167" s="15"/>
      <c r="S167" s="15"/>
      <c r="T167" s="15"/>
      <c r="U167" s="5"/>
      <c r="V167" s="4"/>
      <c r="W167" s="4"/>
      <c r="X167" s="4"/>
      <c r="Y167" s="4"/>
      <c r="Z167" s="4"/>
      <c r="AA167" s="4"/>
      <c r="AB167" s="5"/>
      <c r="AC167" s="4"/>
    </row>
    <row r="168" spans="1:29">
      <c r="A168" s="10"/>
      <c r="B168" s="11"/>
      <c r="C168" s="11"/>
      <c r="D168" s="4"/>
      <c r="E168" s="5"/>
      <c r="F168" s="6"/>
      <c r="G168" s="18" t="str">
        <f t="shared" si="4"/>
        <v/>
      </c>
      <c r="H168" s="6"/>
      <c r="I168" s="4"/>
      <c r="J168" s="4"/>
      <c r="K168" s="4"/>
      <c r="L168" s="4"/>
      <c r="M168" s="4"/>
      <c r="N168" s="4"/>
      <c r="O168" s="4"/>
      <c r="P168" s="5"/>
      <c r="Q168" s="15"/>
      <c r="R168" s="15"/>
      <c r="S168" s="15"/>
      <c r="T168" s="15"/>
      <c r="U168" s="5"/>
      <c r="V168" s="4"/>
      <c r="W168" s="4"/>
      <c r="X168" s="4"/>
      <c r="Y168" s="4"/>
      <c r="Z168" s="4"/>
      <c r="AA168" s="4"/>
      <c r="AB168" s="5"/>
      <c r="AC168" s="4"/>
    </row>
    <row r="169" spans="1:29">
      <c r="A169" s="10"/>
      <c r="B169" s="11"/>
      <c r="C169" s="11"/>
      <c r="D169" s="4"/>
      <c r="E169" s="5"/>
      <c r="F169" s="6"/>
      <c r="G169" s="18" t="str">
        <f t="shared" si="4"/>
        <v/>
      </c>
      <c r="H169" s="6"/>
      <c r="I169" s="4"/>
      <c r="J169" s="4"/>
      <c r="K169" s="4"/>
      <c r="L169" s="4"/>
      <c r="M169" s="4"/>
      <c r="N169" s="4"/>
      <c r="O169" s="4"/>
      <c r="P169" s="5"/>
      <c r="Q169" s="15"/>
      <c r="R169" s="15"/>
      <c r="S169" s="15"/>
      <c r="T169" s="15"/>
      <c r="U169" s="5"/>
      <c r="V169" s="4"/>
      <c r="W169" s="4"/>
      <c r="X169" s="4"/>
      <c r="Y169" s="4"/>
      <c r="Z169" s="4"/>
      <c r="AA169" s="4"/>
      <c r="AB169" s="5"/>
      <c r="AC169" s="4"/>
    </row>
    <row r="170" spans="1:29">
      <c r="A170" s="10"/>
      <c r="B170" s="11"/>
      <c r="C170" s="11"/>
      <c r="D170" s="4"/>
      <c r="E170" s="5"/>
      <c r="F170" s="6"/>
      <c r="G170" s="18" t="str">
        <f t="shared" si="4"/>
        <v/>
      </c>
      <c r="H170" s="6"/>
      <c r="I170" s="4"/>
      <c r="J170" s="4"/>
      <c r="K170" s="4"/>
      <c r="L170" s="4"/>
      <c r="M170" s="4"/>
      <c r="N170" s="4"/>
      <c r="O170" s="4"/>
      <c r="P170" s="5"/>
      <c r="Q170" s="15"/>
      <c r="R170" s="15"/>
      <c r="S170" s="15"/>
      <c r="T170" s="15"/>
      <c r="U170" s="5"/>
      <c r="V170" s="4"/>
      <c r="W170" s="4"/>
      <c r="X170" s="4"/>
      <c r="Y170" s="4"/>
      <c r="Z170" s="4"/>
      <c r="AA170" s="4"/>
      <c r="AB170" s="5"/>
      <c r="AC170" s="4"/>
    </row>
    <row r="171" spans="1:29">
      <c r="A171" s="10"/>
      <c r="B171" s="11"/>
      <c r="C171" s="11"/>
      <c r="D171" s="4"/>
      <c r="E171" s="5"/>
      <c r="F171" s="6"/>
      <c r="G171" s="18" t="str">
        <f t="shared" si="4"/>
        <v/>
      </c>
      <c r="H171" s="6"/>
      <c r="I171" s="4"/>
      <c r="J171" s="4"/>
      <c r="K171" s="4"/>
      <c r="L171" s="4"/>
      <c r="M171" s="4"/>
      <c r="N171" s="4"/>
      <c r="O171" s="4"/>
      <c r="P171" s="5"/>
      <c r="Q171" s="15"/>
      <c r="R171" s="15"/>
      <c r="S171" s="15"/>
      <c r="T171" s="15"/>
      <c r="U171" s="5"/>
      <c r="V171" s="4"/>
      <c r="W171" s="4"/>
      <c r="X171" s="4"/>
      <c r="Y171" s="4"/>
      <c r="Z171" s="4"/>
      <c r="AA171" s="4"/>
      <c r="AB171" s="5"/>
      <c r="AC171" s="4"/>
    </row>
    <row r="172" spans="1:29">
      <c r="A172" s="10"/>
      <c r="B172" s="11"/>
      <c r="C172" s="11"/>
      <c r="D172" s="4"/>
      <c r="E172" s="5"/>
      <c r="F172" s="6"/>
      <c r="G172" s="18" t="str">
        <f t="shared" si="4"/>
        <v/>
      </c>
      <c r="H172" s="6"/>
      <c r="I172" s="4"/>
      <c r="J172" s="4"/>
      <c r="K172" s="4"/>
      <c r="L172" s="4"/>
      <c r="M172" s="4"/>
      <c r="N172" s="4"/>
      <c r="O172" s="4"/>
      <c r="P172" s="5"/>
      <c r="Q172" s="15"/>
      <c r="R172" s="15"/>
      <c r="S172" s="15"/>
      <c r="T172" s="15"/>
      <c r="U172" s="5"/>
      <c r="V172" s="4"/>
      <c r="W172" s="4"/>
      <c r="X172" s="4"/>
      <c r="Y172" s="4"/>
      <c r="Z172" s="4"/>
      <c r="AA172" s="4"/>
      <c r="AB172" s="5"/>
      <c r="AC172" s="4"/>
    </row>
    <row r="173" spans="1:29">
      <c r="A173" s="10"/>
      <c r="B173" s="11"/>
      <c r="C173" s="11"/>
      <c r="D173" s="4"/>
      <c r="E173" s="5"/>
      <c r="F173" s="6"/>
      <c r="G173" s="18" t="str">
        <f t="shared" si="4"/>
        <v/>
      </c>
      <c r="H173" s="6"/>
      <c r="I173" s="4"/>
      <c r="J173" s="4"/>
      <c r="K173" s="4"/>
      <c r="L173" s="4"/>
      <c r="M173" s="4"/>
      <c r="N173" s="4"/>
      <c r="O173" s="4"/>
      <c r="P173" s="5"/>
      <c r="Q173" s="15"/>
      <c r="R173" s="15"/>
      <c r="S173" s="15"/>
      <c r="T173" s="15"/>
      <c r="U173" s="5"/>
      <c r="V173" s="4"/>
      <c r="W173" s="4"/>
      <c r="X173" s="4"/>
      <c r="Y173" s="4"/>
      <c r="Z173" s="4"/>
      <c r="AA173" s="4"/>
      <c r="AB173" s="5"/>
      <c r="AC173" s="4"/>
    </row>
    <row r="174" spans="1:29">
      <c r="A174" s="10"/>
      <c r="B174" s="11"/>
      <c r="C174" s="11"/>
      <c r="D174" s="4"/>
      <c r="E174" s="5"/>
      <c r="F174" s="6"/>
      <c r="G174" s="18" t="str">
        <f t="shared" si="4"/>
        <v/>
      </c>
      <c r="H174" s="6"/>
      <c r="I174" s="4"/>
      <c r="J174" s="4"/>
      <c r="K174" s="4"/>
      <c r="L174" s="4"/>
      <c r="M174" s="4"/>
      <c r="N174" s="4"/>
      <c r="O174" s="4"/>
      <c r="P174" s="5"/>
      <c r="Q174" s="15"/>
      <c r="R174" s="15"/>
      <c r="S174" s="15"/>
      <c r="T174" s="15"/>
      <c r="U174" s="5"/>
      <c r="V174" s="4"/>
      <c r="W174" s="4"/>
      <c r="X174" s="4"/>
      <c r="Y174" s="4"/>
      <c r="Z174" s="4"/>
      <c r="AA174" s="4"/>
      <c r="AB174" s="5"/>
      <c r="AC174" s="4"/>
    </row>
    <row r="175" spans="1:29">
      <c r="A175" s="10"/>
      <c r="B175" s="11"/>
      <c r="C175" s="11"/>
      <c r="D175" s="4"/>
      <c r="E175" s="5"/>
      <c r="F175" s="6"/>
      <c r="G175" s="18" t="str">
        <f t="shared" si="4"/>
        <v/>
      </c>
      <c r="H175" s="6"/>
      <c r="I175" s="4"/>
      <c r="J175" s="4"/>
      <c r="K175" s="4"/>
      <c r="L175" s="4"/>
      <c r="M175" s="4"/>
      <c r="N175" s="4"/>
      <c r="O175" s="4"/>
      <c r="P175" s="5"/>
      <c r="Q175" s="15"/>
      <c r="R175" s="15"/>
      <c r="S175" s="15"/>
      <c r="T175" s="15"/>
      <c r="U175" s="5"/>
      <c r="V175" s="4"/>
      <c r="W175" s="4"/>
      <c r="X175" s="4"/>
      <c r="Y175" s="4"/>
      <c r="Z175" s="4"/>
      <c r="AA175" s="4"/>
      <c r="AB175" s="5"/>
      <c r="AC175" s="4"/>
    </row>
    <row r="176" spans="1:29">
      <c r="A176" s="10"/>
      <c r="B176" s="11"/>
      <c r="C176" s="11"/>
      <c r="D176" s="4"/>
      <c r="E176" s="5"/>
      <c r="F176" s="6"/>
      <c r="G176" s="18" t="str">
        <f t="shared" si="4"/>
        <v/>
      </c>
      <c r="H176" s="6"/>
      <c r="I176" s="4"/>
      <c r="J176" s="4"/>
      <c r="K176" s="4"/>
      <c r="L176" s="4"/>
      <c r="M176" s="4"/>
      <c r="N176" s="4"/>
      <c r="O176" s="4"/>
      <c r="P176" s="5"/>
      <c r="Q176" s="15"/>
      <c r="R176" s="15"/>
      <c r="S176" s="15"/>
      <c r="T176" s="15"/>
      <c r="U176" s="5"/>
      <c r="V176" s="4"/>
      <c r="W176" s="4"/>
      <c r="X176" s="4"/>
      <c r="Y176" s="4"/>
      <c r="Z176" s="4"/>
      <c r="AA176" s="4"/>
      <c r="AB176" s="5"/>
      <c r="AC176" s="4"/>
    </row>
    <row r="177" spans="1:29">
      <c r="A177" s="10"/>
      <c r="B177" s="11"/>
      <c r="C177" s="11"/>
      <c r="D177" s="4"/>
      <c r="E177" s="5"/>
      <c r="F177" s="6"/>
      <c r="G177" s="18" t="str">
        <f t="shared" si="4"/>
        <v/>
      </c>
      <c r="H177" s="6"/>
      <c r="I177" s="4"/>
      <c r="J177" s="4"/>
      <c r="K177" s="4"/>
      <c r="L177" s="4"/>
      <c r="M177" s="4"/>
      <c r="N177" s="4"/>
      <c r="O177" s="4"/>
      <c r="P177" s="5"/>
      <c r="Q177" s="15"/>
      <c r="R177" s="15"/>
      <c r="S177" s="15"/>
      <c r="T177" s="15"/>
      <c r="U177" s="5"/>
      <c r="V177" s="4"/>
      <c r="W177" s="4"/>
      <c r="X177" s="4"/>
      <c r="Y177" s="4"/>
      <c r="Z177" s="4"/>
      <c r="AA177" s="4"/>
      <c r="AB177" s="5"/>
      <c r="AC177" s="4"/>
    </row>
    <row r="178" spans="1:29">
      <c r="A178" s="10"/>
      <c r="B178" s="11"/>
      <c r="C178" s="11"/>
      <c r="D178" s="4"/>
      <c r="E178" s="5"/>
      <c r="F178" s="6"/>
      <c r="G178" s="18" t="str">
        <f t="shared" si="4"/>
        <v/>
      </c>
      <c r="H178" s="6"/>
      <c r="I178" s="4"/>
      <c r="J178" s="4"/>
      <c r="K178" s="4"/>
      <c r="L178" s="4"/>
      <c r="M178" s="4"/>
      <c r="N178" s="4"/>
      <c r="O178" s="4"/>
      <c r="P178" s="5"/>
      <c r="Q178" s="15"/>
      <c r="R178" s="15"/>
      <c r="S178" s="15"/>
      <c r="T178" s="15"/>
      <c r="U178" s="5"/>
      <c r="V178" s="4"/>
      <c r="W178" s="4"/>
      <c r="X178" s="4"/>
      <c r="Y178" s="4"/>
      <c r="Z178" s="4"/>
      <c r="AA178" s="4"/>
      <c r="AB178" s="5"/>
      <c r="AC178" s="4"/>
    </row>
    <row r="179" spans="1:29">
      <c r="A179" s="10"/>
      <c r="B179" s="11"/>
      <c r="C179" s="11"/>
      <c r="D179" s="4"/>
      <c r="E179" s="5"/>
      <c r="F179" s="6"/>
      <c r="G179" s="18" t="str">
        <f t="shared" si="4"/>
        <v/>
      </c>
      <c r="H179" s="6"/>
      <c r="I179" s="4"/>
      <c r="J179" s="4"/>
      <c r="K179" s="4"/>
      <c r="L179" s="4"/>
      <c r="M179" s="4"/>
      <c r="N179" s="4"/>
      <c r="O179" s="4"/>
      <c r="P179" s="5"/>
      <c r="Q179" s="15"/>
      <c r="R179" s="15"/>
      <c r="S179" s="15"/>
      <c r="T179" s="15"/>
      <c r="U179" s="5"/>
      <c r="V179" s="4"/>
      <c r="W179" s="4"/>
      <c r="X179" s="4"/>
      <c r="Y179" s="4"/>
      <c r="Z179" s="4"/>
      <c r="AA179" s="4"/>
      <c r="AB179" s="5"/>
      <c r="AC179" s="4"/>
    </row>
    <row r="180" spans="1:29">
      <c r="A180" s="10"/>
      <c r="B180" s="11"/>
      <c r="C180" s="11"/>
      <c r="D180" s="4"/>
      <c r="E180" s="5"/>
      <c r="F180" s="6"/>
      <c r="G180" s="18" t="str">
        <f t="shared" si="4"/>
        <v/>
      </c>
      <c r="H180" s="6"/>
      <c r="I180" s="4"/>
      <c r="J180" s="4"/>
      <c r="K180" s="4"/>
      <c r="L180" s="4"/>
      <c r="M180" s="4"/>
      <c r="N180" s="4"/>
      <c r="O180" s="4"/>
      <c r="P180" s="5"/>
      <c r="Q180" s="15"/>
      <c r="R180" s="15"/>
      <c r="S180" s="15"/>
      <c r="T180" s="15"/>
      <c r="U180" s="5"/>
      <c r="V180" s="4"/>
      <c r="W180" s="4"/>
      <c r="X180" s="4"/>
      <c r="Y180" s="4"/>
      <c r="Z180" s="4"/>
      <c r="AA180" s="4"/>
      <c r="AB180" s="5"/>
      <c r="AC180" s="4"/>
    </row>
    <row r="181" spans="1:29">
      <c r="A181" s="10"/>
      <c r="B181" s="11"/>
      <c r="C181" s="11"/>
      <c r="D181" s="4"/>
      <c r="E181" s="5"/>
      <c r="F181" s="6"/>
      <c r="G181" s="18" t="str">
        <f t="shared" si="4"/>
        <v/>
      </c>
      <c r="H181" s="6"/>
      <c r="I181" s="4"/>
      <c r="J181" s="4"/>
      <c r="K181" s="4"/>
      <c r="L181" s="4"/>
      <c r="M181" s="4"/>
      <c r="N181" s="4"/>
      <c r="O181" s="4"/>
      <c r="P181" s="5"/>
      <c r="Q181" s="15"/>
      <c r="R181" s="15"/>
      <c r="S181" s="15"/>
      <c r="T181" s="15"/>
      <c r="U181" s="5"/>
      <c r="V181" s="4"/>
      <c r="W181" s="4"/>
      <c r="X181" s="4"/>
      <c r="Y181" s="4"/>
      <c r="Z181" s="4"/>
      <c r="AA181" s="4"/>
      <c r="AB181" s="5"/>
      <c r="AC181" s="4"/>
    </row>
    <row r="182" spans="1:29">
      <c r="A182" s="10"/>
      <c r="B182" s="11"/>
      <c r="C182" s="11"/>
      <c r="D182" s="4"/>
      <c r="E182" s="5"/>
      <c r="F182" s="6"/>
      <c r="G182" s="18" t="str">
        <f t="shared" si="4"/>
        <v/>
      </c>
      <c r="H182" s="6"/>
      <c r="I182" s="4"/>
      <c r="J182" s="4"/>
      <c r="K182" s="4"/>
      <c r="L182" s="4"/>
      <c r="M182" s="4"/>
      <c r="N182" s="4"/>
      <c r="O182" s="4"/>
      <c r="P182" s="5"/>
      <c r="Q182" s="15"/>
      <c r="R182" s="15"/>
      <c r="S182" s="15"/>
      <c r="T182" s="15"/>
      <c r="U182" s="5"/>
      <c r="V182" s="4"/>
      <c r="W182" s="4"/>
      <c r="X182" s="4"/>
      <c r="Y182" s="4"/>
      <c r="Z182" s="4"/>
      <c r="AA182" s="4"/>
      <c r="AB182" s="5"/>
      <c r="AC182" s="4"/>
    </row>
    <row r="183" spans="1:29">
      <c r="A183" s="10"/>
      <c r="B183" s="11"/>
      <c r="C183" s="11"/>
      <c r="D183" s="4"/>
      <c r="E183" s="5"/>
      <c r="F183" s="6"/>
      <c r="G183" s="18" t="str">
        <f t="shared" si="4"/>
        <v/>
      </c>
      <c r="H183" s="6"/>
      <c r="I183" s="4"/>
      <c r="J183" s="4"/>
      <c r="K183" s="4"/>
      <c r="L183" s="4"/>
      <c r="M183" s="4"/>
      <c r="N183" s="4"/>
      <c r="O183" s="4"/>
      <c r="P183" s="5"/>
      <c r="Q183" s="15"/>
      <c r="R183" s="15"/>
      <c r="S183" s="15"/>
      <c r="T183" s="15"/>
      <c r="U183" s="5"/>
      <c r="V183" s="4"/>
      <c r="W183" s="4"/>
      <c r="X183" s="4"/>
      <c r="Y183" s="4"/>
      <c r="Z183" s="4"/>
      <c r="AA183" s="4"/>
      <c r="AB183" s="5"/>
      <c r="AC183" s="4"/>
    </row>
    <row r="184" spans="1:29">
      <c r="A184" s="10"/>
      <c r="B184" s="11"/>
      <c r="C184" s="13"/>
      <c r="D184" s="4"/>
      <c r="E184" s="5"/>
      <c r="F184" s="6"/>
      <c r="G184" s="18" t="str">
        <f t="shared" si="4"/>
        <v/>
      </c>
      <c r="H184" s="6"/>
      <c r="I184" s="4"/>
      <c r="J184" s="4"/>
      <c r="K184" s="4"/>
      <c r="L184" s="4"/>
      <c r="M184" s="4"/>
      <c r="N184" s="4"/>
      <c r="O184" s="4"/>
      <c r="P184" s="5"/>
      <c r="Q184" s="15"/>
      <c r="R184" s="15"/>
      <c r="S184" s="15"/>
      <c r="T184" s="15"/>
      <c r="U184" s="5"/>
      <c r="V184" s="4"/>
      <c r="W184" s="4"/>
      <c r="X184" s="4"/>
      <c r="Y184" s="4"/>
      <c r="Z184" s="4"/>
      <c r="AA184" s="4"/>
      <c r="AB184" s="5"/>
      <c r="AC184" s="4"/>
    </row>
    <row r="185" spans="1:29">
      <c r="A185" s="10"/>
      <c r="B185" s="11"/>
      <c r="C185" s="4"/>
      <c r="D185" s="4"/>
      <c r="E185" s="5"/>
      <c r="F185" s="6"/>
      <c r="G185" s="18" t="str">
        <f t="shared" si="4"/>
        <v/>
      </c>
      <c r="H185" s="6"/>
      <c r="I185" s="4"/>
      <c r="J185" s="4"/>
      <c r="K185" s="4"/>
      <c r="L185" s="4"/>
      <c r="M185" s="4"/>
      <c r="N185" s="4"/>
      <c r="O185" s="4"/>
      <c r="P185" s="5"/>
      <c r="Q185" s="15"/>
      <c r="R185" s="15"/>
      <c r="S185" s="15"/>
      <c r="T185" s="15"/>
      <c r="U185" s="5"/>
      <c r="V185" s="4"/>
      <c r="W185" s="4"/>
      <c r="X185" s="4"/>
      <c r="Y185" s="4"/>
      <c r="Z185" s="4"/>
      <c r="AA185" s="4"/>
      <c r="AB185" s="5"/>
      <c r="AC185" s="4"/>
    </row>
    <row r="186" spans="1:29">
      <c r="A186" s="12"/>
      <c r="B186" s="13"/>
      <c r="C186" s="4"/>
      <c r="D186" s="4"/>
      <c r="E186" s="5"/>
      <c r="F186" s="6"/>
      <c r="G186" s="18" t="str">
        <f t="shared" si="4"/>
        <v/>
      </c>
      <c r="H186" s="6"/>
      <c r="I186" s="4"/>
      <c r="J186" s="4"/>
      <c r="K186" s="4"/>
      <c r="L186" s="4"/>
      <c r="M186" s="4"/>
      <c r="N186" s="4"/>
      <c r="O186" s="4"/>
      <c r="P186" s="5"/>
      <c r="Q186" s="15"/>
      <c r="R186" s="16"/>
      <c r="S186" s="16"/>
      <c r="T186" s="16"/>
      <c r="U186" s="5"/>
      <c r="V186" s="4"/>
      <c r="W186" s="4"/>
      <c r="X186" s="4"/>
      <c r="Y186" s="4"/>
      <c r="Z186" s="4"/>
      <c r="AA186" s="4"/>
      <c r="AB186" s="5"/>
      <c r="AC186" s="4"/>
    </row>
    <row r="187" spans="1:29">
      <c r="A187" s="7"/>
      <c r="B187" s="287" t="s">
        <v>28</v>
      </c>
      <c r="C187" s="288"/>
      <c r="D187" s="289"/>
      <c r="E187" s="29">
        <f>SUBTOTAL(9,E99:E186)</f>
        <v>0</v>
      </c>
      <c r="F187" s="14">
        <f>SUBTOTAL(9,F99:F186)</f>
        <v>0</v>
      </c>
      <c r="G187" s="14"/>
      <c r="H187" s="14"/>
      <c r="I187" s="29">
        <f t="shared" ref="I187:Y187" si="5">SUBTOTAL(9,I99:I186)</f>
        <v>0</v>
      </c>
      <c r="J187" s="29">
        <f t="shared" si="5"/>
        <v>0</v>
      </c>
      <c r="K187" s="29">
        <f t="shared" si="5"/>
        <v>0</v>
      </c>
      <c r="L187" s="29">
        <f t="shared" si="5"/>
        <v>0</v>
      </c>
      <c r="M187" s="29">
        <f t="shared" si="5"/>
        <v>0</v>
      </c>
      <c r="N187" s="29">
        <f t="shared" si="5"/>
        <v>0</v>
      </c>
      <c r="O187" s="29">
        <f t="shared" si="5"/>
        <v>0</v>
      </c>
      <c r="P187" s="29">
        <f t="shared" si="5"/>
        <v>0</v>
      </c>
      <c r="Q187" s="29">
        <f t="shared" si="5"/>
        <v>0</v>
      </c>
      <c r="R187" s="29">
        <f t="shared" si="5"/>
        <v>0</v>
      </c>
      <c r="S187" s="29">
        <f t="shared" si="5"/>
        <v>0</v>
      </c>
      <c r="T187" s="29">
        <f t="shared" si="5"/>
        <v>0</v>
      </c>
      <c r="U187" s="29">
        <f t="shared" si="5"/>
        <v>0</v>
      </c>
      <c r="V187" s="29">
        <f t="shared" si="5"/>
        <v>0</v>
      </c>
      <c r="W187" s="29">
        <f t="shared" si="5"/>
        <v>0</v>
      </c>
      <c r="X187" s="29">
        <f t="shared" si="5"/>
        <v>0</v>
      </c>
      <c r="Y187" s="29">
        <f t="shared" si="5"/>
        <v>0</v>
      </c>
      <c r="Z187" s="29"/>
      <c r="AA187" s="29"/>
      <c r="AB187" s="29">
        <f>SUBTOTAL(9,AB99:AB186)</f>
        <v>0</v>
      </c>
      <c r="AC187" s="29">
        <f>SUBTOTAL(9,AC99:AC186)</f>
        <v>0</v>
      </c>
    </row>
    <row r="188" spans="1:29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3"/>
      <c r="AC188" s="2"/>
    </row>
    <row r="189" spans="1:29">
      <c r="A189" s="284" t="s">
        <v>36</v>
      </c>
      <c r="B189" s="284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3"/>
      <c r="AC189" s="2"/>
    </row>
    <row r="190" spans="1:29">
      <c r="A190" s="284" t="s">
        <v>37</v>
      </c>
      <c r="B190" s="284"/>
      <c r="C190" s="285" t="s">
        <v>38</v>
      </c>
      <c r="D190" s="285"/>
      <c r="E190" s="285"/>
      <c r="F190" s="285"/>
      <c r="G190" s="285"/>
      <c r="H190" s="285"/>
      <c r="I190" s="285"/>
      <c r="J190" s="285"/>
      <c r="K190" s="285"/>
      <c r="L190" s="285"/>
      <c r="M190" s="285"/>
      <c r="N190" s="285"/>
      <c r="O190" s="285"/>
      <c r="P190" s="285"/>
      <c r="Q190" s="285"/>
      <c r="R190" s="285"/>
      <c r="S190" s="285"/>
      <c r="T190" s="285"/>
      <c r="U190" s="285"/>
      <c r="V190" s="285"/>
      <c r="W190" s="20"/>
      <c r="X190" s="20"/>
      <c r="Y190" s="20"/>
      <c r="Z190" s="20"/>
      <c r="AA190" s="20"/>
      <c r="AB190" s="21"/>
      <c r="AC190" s="20"/>
    </row>
    <row r="191" spans="1:29">
      <c r="A191" s="284" t="s">
        <v>39</v>
      </c>
      <c r="B191" s="284"/>
      <c r="C191" s="285" t="s">
        <v>40</v>
      </c>
      <c r="D191" s="285"/>
      <c r="E191" s="285"/>
      <c r="F191" s="285"/>
      <c r="G191" s="285"/>
      <c r="H191" s="285"/>
      <c r="I191" s="285"/>
      <c r="J191" s="285"/>
      <c r="K191" s="285"/>
      <c r="L191" s="285"/>
      <c r="M191" s="285"/>
      <c r="N191" s="285"/>
      <c r="O191" s="285"/>
      <c r="P191" s="285"/>
      <c r="Q191" s="285"/>
      <c r="R191" s="285"/>
      <c r="S191" s="285"/>
      <c r="T191" s="285"/>
      <c r="U191" s="285"/>
      <c r="V191" s="285"/>
      <c r="W191" s="20"/>
      <c r="X191" s="20"/>
      <c r="Y191" s="20"/>
      <c r="Z191" s="20"/>
      <c r="AA191" s="20"/>
      <c r="AB191" s="21"/>
      <c r="AC191" s="20"/>
    </row>
    <row r="192" spans="1:29">
      <c r="A192" s="284" t="s">
        <v>41</v>
      </c>
      <c r="B192" s="284"/>
      <c r="C192" s="285" t="s">
        <v>42</v>
      </c>
      <c r="D192" s="285"/>
      <c r="E192" s="285"/>
      <c r="F192" s="285"/>
      <c r="G192" s="285"/>
      <c r="H192" s="285"/>
      <c r="I192" s="285"/>
      <c r="J192" s="285"/>
      <c r="K192" s="285"/>
      <c r="L192" s="285"/>
      <c r="M192" s="285"/>
      <c r="N192" s="285"/>
      <c r="O192" s="285"/>
      <c r="P192" s="285"/>
      <c r="Q192" s="285"/>
      <c r="R192" s="285"/>
      <c r="S192" s="285"/>
      <c r="T192" s="285"/>
      <c r="U192" s="285"/>
      <c r="V192" s="285"/>
      <c r="W192" s="20"/>
      <c r="X192" s="20"/>
      <c r="Y192" s="20"/>
      <c r="Z192" s="20"/>
      <c r="AA192" s="20"/>
      <c r="AB192" s="21"/>
      <c r="AC192" s="20"/>
    </row>
    <row r="193" spans="1:29">
      <c r="A193" s="284" t="s">
        <v>45</v>
      </c>
      <c r="B193" s="284"/>
      <c r="C193" s="285" t="s">
        <v>43</v>
      </c>
      <c r="D193" s="285"/>
      <c r="E193" s="285"/>
      <c r="F193" s="285"/>
      <c r="G193" s="285"/>
      <c r="H193" s="285"/>
      <c r="I193" s="285"/>
      <c r="J193" s="285"/>
      <c r="K193" s="285"/>
      <c r="L193" s="285"/>
      <c r="M193" s="285"/>
      <c r="N193" s="285"/>
      <c r="O193" s="285"/>
      <c r="P193" s="285"/>
      <c r="Q193" s="285"/>
      <c r="R193" s="285"/>
      <c r="S193" s="285"/>
      <c r="T193" s="285"/>
      <c r="U193" s="285"/>
      <c r="V193" s="285"/>
      <c r="W193" s="20"/>
      <c r="X193" s="20"/>
      <c r="Y193" s="20"/>
      <c r="Z193" s="20"/>
      <c r="AA193" s="20"/>
      <c r="AB193" s="21"/>
      <c r="AC193" s="20"/>
    </row>
    <row r="194" spans="1:29">
      <c r="A194" s="284" t="s">
        <v>46</v>
      </c>
      <c r="B194" s="284"/>
      <c r="C194" s="285" t="s">
        <v>44</v>
      </c>
      <c r="D194" s="285"/>
      <c r="E194" s="285"/>
      <c r="F194" s="285"/>
      <c r="G194" s="285"/>
      <c r="H194" s="285"/>
      <c r="I194" s="285"/>
      <c r="J194" s="285"/>
      <c r="K194" s="285"/>
      <c r="L194" s="285"/>
      <c r="M194" s="285"/>
      <c r="N194" s="285"/>
      <c r="O194" s="285"/>
      <c r="P194" s="285"/>
      <c r="Q194" s="285"/>
      <c r="R194" s="285"/>
      <c r="S194" s="285"/>
      <c r="T194" s="285"/>
      <c r="U194" s="285"/>
      <c r="V194" s="285"/>
      <c r="W194" s="20"/>
      <c r="X194" s="20"/>
      <c r="Y194" s="20"/>
      <c r="Z194" s="20"/>
      <c r="AA194" s="20"/>
      <c r="AB194" s="21"/>
      <c r="AC194" s="20"/>
    </row>
    <row r="195" spans="1:29">
      <c r="A195" s="284" t="s">
        <v>47</v>
      </c>
      <c r="B195" s="284"/>
      <c r="C195" s="285" t="s">
        <v>48</v>
      </c>
      <c r="D195" s="285"/>
      <c r="E195" s="285"/>
      <c r="F195" s="285"/>
      <c r="G195" s="285"/>
      <c r="H195" s="285"/>
      <c r="I195" s="285"/>
      <c r="J195" s="285"/>
      <c r="K195" s="285"/>
      <c r="L195" s="285"/>
      <c r="M195" s="285"/>
      <c r="N195" s="285"/>
      <c r="O195" s="285"/>
      <c r="P195" s="285"/>
      <c r="Q195" s="285"/>
      <c r="R195" s="285"/>
      <c r="S195" s="285"/>
      <c r="T195" s="285"/>
      <c r="U195" s="285"/>
      <c r="V195" s="285"/>
      <c r="W195" s="20"/>
      <c r="X195" s="20"/>
      <c r="Y195" s="20"/>
      <c r="Z195" s="20"/>
      <c r="AA195" s="20"/>
      <c r="AB195" s="21"/>
      <c r="AC195" s="20"/>
    </row>
    <row r="196" spans="1:29" ht="15" customHeight="1">
      <c r="A196" s="284" t="s">
        <v>49</v>
      </c>
      <c r="B196" s="284"/>
      <c r="C196" s="285" t="s">
        <v>50</v>
      </c>
      <c r="D196" s="285"/>
      <c r="E196" s="285"/>
      <c r="F196" s="285"/>
      <c r="G196" s="285"/>
      <c r="H196" s="285"/>
      <c r="I196" s="285"/>
      <c r="J196" s="285"/>
      <c r="K196" s="285"/>
      <c r="L196" s="285"/>
      <c r="M196" s="285"/>
      <c r="N196" s="285"/>
      <c r="O196" s="285"/>
      <c r="P196" s="285"/>
      <c r="Q196" s="285"/>
      <c r="R196" s="285"/>
      <c r="S196" s="285"/>
      <c r="T196" s="285"/>
      <c r="U196" s="285"/>
      <c r="V196" s="285"/>
      <c r="W196" s="285"/>
      <c r="X196" s="285"/>
      <c r="Y196" s="285"/>
      <c r="Z196" s="285"/>
      <c r="AA196" s="285"/>
      <c r="AB196" s="285"/>
      <c r="AC196" s="285"/>
    </row>
    <row r="197" spans="1:29">
      <c r="A197" s="284"/>
      <c r="B197" s="284"/>
      <c r="C197" s="285" t="s">
        <v>51</v>
      </c>
      <c r="D197" s="285"/>
      <c r="E197" s="285"/>
      <c r="F197" s="285"/>
      <c r="G197" s="285"/>
      <c r="H197" s="285"/>
      <c r="I197" s="285"/>
      <c r="J197" s="285"/>
      <c r="K197" s="285"/>
      <c r="L197" s="285"/>
      <c r="M197" s="285"/>
      <c r="N197" s="285"/>
      <c r="O197" s="285"/>
      <c r="P197" s="285"/>
      <c r="Q197" s="285"/>
      <c r="R197" s="285"/>
      <c r="S197" s="285"/>
      <c r="T197" s="285"/>
      <c r="U197" s="285"/>
      <c r="V197" s="285"/>
      <c r="W197" s="20"/>
      <c r="X197" s="20"/>
      <c r="Y197" s="20"/>
      <c r="Z197" s="20"/>
      <c r="AA197" s="20"/>
      <c r="AB197" s="21"/>
      <c r="AC197" s="20"/>
    </row>
    <row r="198" spans="1:29">
      <c r="A198" s="284" t="s">
        <v>52</v>
      </c>
      <c r="B198" s="284"/>
      <c r="C198" s="285" t="s">
        <v>53</v>
      </c>
      <c r="D198" s="285"/>
      <c r="E198" s="285"/>
      <c r="F198" s="285"/>
      <c r="G198" s="285"/>
      <c r="H198" s="285"/>
      <c r="I198" s="285"/>
      <c r="J198" s="285"/>
      <c r="K198" s="285"/>
      <c r="L198" s="285"/>
      <c r="M198" s="285"/>
      <c r="N198" s="285"/>
      <c r="O198" s="285"/>
      <c r="P198" s="285"/>
      <c r="Q198" s="285"/>
      <c r="R198" s="285"/>
      <c r="S198" s="285"/>
      <c r="T198" s="285"/>
      <c r="U198" s="285"/>
      <c r="V198" s="285"/>
      <c r="W198" s="20"/>
      <c r="X198" s="20"/>
      <c r="Y198" s="20"/>
      <c r="Z198" s="20"/>
      <c r="AA198" s="20"/>
      <c r="AB198" s="21"/>
      <c r="AC198" s="20"/>
    </row>
    <row r="199" spans="1:29" ht="15" customHeight="1">
      <c r="A199" s="284" t="s">
        <v>54</v>
      </c>
      <c r="B199" s="284"/>
      <c r="C199" s="285" t="s">
        <v>61</v>
      </c>
      <c r="D199" s="285"/>
      <c r="E199" s="285"/>
      <c r="F199" s="285"/>
      <c r="G199" s="285"/>
      <c r="H199" s="285"/>
      <c r="I199" s="285"/>
      <c r="J199" s="285"/>
      <c r="K199" s="285"/>
      <c r="L199" s="285"/>
      <c r="M199" s="285"/>
      <c r="N199" s="285"/>
      <c r="O199" s="285"/>
      <c r="P199" s="285"/>
      <c r="Q199" s="285"/>
      <c r="R199" s="285"/>
      <c r="S199" s="285"/>
      <c r="T199" s="285"/>
      <c r="U199" s="285"/>
      <c r="V199" s="285"/>
      <c r="W199" s="285"/>
      <c r="X199" s="285"/>
      <c r="Y199" s="285"/>
      <c r="Z199" s="285"/>
      <c r="AA199" s="285"/>
      <c r="AB199" s="285"/>
      <c r="AC199" s="285"/>
    </row>
    <row r="200" spans="1:29">
      <c r="A200" s="284" t="s">
        <v>55</v>
      </c>
      <c r="B200" s="284"/>
      <c r="C200" s="290" t="s">
        <v>57</v>
      </c>
      <c r="D200" s="290"/>
      <c r="E200" s="290"/>
      <c r="F200" s="290"/>
      <c r="G200" s="290"/>
      <c r="H200" s="290"/>
      <c r="I200" s="290"/>
      <c r="J200" s="290"/>
      <c r="K200" s="290"/>
      <c r="L200" s="290"/>
      <c r="M200" s="290"/>
      <c r="N200" s="290"/>
      <c r="O200" s="290"/>
      <c r="P200" s="290"/>
      <c r="Q200" s="290"/>
      <c r="R200" s="290"/>
      <c r="S200" s="290"/>
      <c r="T200" s="290"/>
      <c r="U200" s="290"/>
      <c r="V200" s="290"/>
      <c r="W200" s="290"/>
      <c r="X200" s="290"/>
      <c r="Y200" s="290"/>
      <c r="Z200" s="290"/>
      <c r="AA200" s="290"/>
      <c r="AB200" s="290"/>
      <c r="AC200" s="290"/>
    </row>
    <row r="201" spans="1:29">
      <c r="A201" s="284" t="s">
        <v>58</v>
      </c>
      <c r="B201" s="284"/>
      <c r="C201" s="290" t="s">
        <v>59</v>
      </c>
      <c r="D201" s="290"/>
      <c r="E201" s="290"/>
      <c r="F201" s="290"/>
      <c r="G201" s="290"/>
      <c r="H201" s="290"/>
      <c r="I201" s="290"/>
      <c r="J201" s="290"/>
      <c r="K201" s="290"/>
      <c r="L201" s="290"/>
      <c r="M201" s="290"/>
      <c r="N201" s="290"/>
      <c r="O201" s="290"/>
      <c r="P201" s="290"/>
      <c r="Q201" s="290"/>
      <c r="R201" s="290"/>
      <c r="S201" s="290"/>
      <c r="T201" s="290"/>
      <c r="U201" s="290"/>
      <c r="V201" s="290"/>
      <c r="W201" s="290"/>
      <c r="X201" s="290"/>
      <c r="Y201" s="290"/>
      <c r="Z201" s="290"/>
      <c r="AA201" s="290"/>
      <c r="AB201" s="290"/>
      <c r="AC201" s="290"/>
    </row>
    <row r="202" spans="1:29">
      <c r="A202" s="284" t="s">
        <v>62</v>
      </c>
      <c r="B202" s="284"/>
      <c r="C202" s="285" t="s">
        <v>60</v>
      </c>
      <c r="D202" s="285"/>
      <c r="E202" s="285"/>
      <c r="F202" s="285"/>
      <c r="G202" s="285"/>
      <c r="H202" s="285"/>
      <c r="I202" s="285"/>
      <c r="J202" s="285"/>
      <c r="K202" s="285"/>
      <c r="L202" s="285"/>
      <c r="M202" s="285"/>
      <c r="N202" s="285"/>
      <c r="O202" s="285"/>
      <c r="P202" s="285"/>
      <c r="Q202" s="285"/>
      <c r="R202" s="285"/>
      <c r="S202" s="285"/>
      <c r="T202" s="285"/>
      <c r="U202" s="285"/>
      <c r="V202" s="285"/>
      <c r="W202" s="285"/>
      <c r="X202" s="285"/>
      <c r="Y202" s="285"/>
      <c r="Z202" s="285"/>
      <c r="AA202" s="285"/>
      <c r="AB202" s="285"/>
      <c r="AC202" s="285"/>
    </row>
    <row r="203" spans="1:29">
      <c r="A203" s="284" t="s">
        <v>63</v>
      </c>
      <c r="B203" s="284"/>
      <c r="C203" s="290" t="s">
        <v>64</v>
      </c>
      <c r="D203" s="290"/>
      <c r="E203" s="290"/>
      <c r="F203" s="290"/>
      <c r="G203" s="290"/>
      <c r="H203" s="290"/>
      <c r="I203" s="290"/>
      <c r="J203" s="290"/>
      <c r="K203" s="290"/>
      <c r="L203" s="290"/>
      <c r="M203" s="290"/>
      <c r="N203" s="290"/>
      <c r="O203" s="290"/>
      <c r="P203" s="290"/>
      <c r="Q203" s="290"/>
      <c r="R203" s="290"/>
      <c r="S203" s="290"/>
      <c r="T203" s="290"/>
      <c r="U203" s="290"/>
      <c r="V203" s="290"/>
      <c r="W203" s="290"/>
      <c r="X203" s="290"/>
      <c r="Y203" s="290"/>
      <c r="Z203" s="290"/>
      <c r="AA203" s="290"/>
      <c r="AB203" s="290"/>
      <c r="AC203" s="290"/>
    </row>
    <row r="204" spans="1:29">
      <c r="A204" s="284" t="s">
        <v>151</v>
      </c>
      <c r="B204" s="284"/>
      <c r="C204" s="25" t="s">
        <v>152</v>
      </c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</row>
    <row r="205" spans="1:29">
      <c r="A205" s="284" t="s">
        <v>153</v>
      </c>
      <c r="B205" s="284"/>
      <c r="C205" s="290" t="s">
        <v>65</v>
      </c>
      <c r="D205" s="290"/>
      <c r="E205" s="290"/>
      <c r="F205" s="290"/>
      <c r="G205" s="290"/>
      <c r="H205" s="290"/>
      <c r="I205" s="290"/>
      <c r="J205" s="290"/>
      <c r="K205" s="290"/>
      <c r="L205" s="290"/>
      <c r="M205" s="290"/>
      <c r="N205" s="290"/>
      <c r="O205" s="290"/>
      <c r="P205" s="290"/>
      <c r="Q205" s="290"/>
      <c r="R205" s="290"/>
      <c r="S205" s="290"/>
      <c r="T205" s="290"/>
      <c r="U205" s="290"/>
      <c r="V205" s="290"/>
      <c r="W205" s="290"/>
      <c r="X205" s="290"/>
      <c r="Y205" s="290"/>
      <c r="Z205" s="290"/>
      <c r="AA205" s="290"/>
      <c r="AB205" s="290"/>
      <c r="AC205" s="290"/>
    </row>
    <row r="206" spans="1:29">
      <c r="A206" s="284" t="s">
        <v>154</v>
      </c>
      <c r="B206" s="284"/>
      <c r="C206" s="22" t="s">
        <v>66</v>
      </c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3"/>
      <c r="AC206" s="22"/>
    </row>
  </sheetData>
  <mergeCells count="74">
    <mergeCell ref="A206:B206"/>
    <mergeCell ref="A200:B200"/>
    <mergeCell ref="C200:AC200"/>
    <mergeCell ref="A201:B201"/>
    <mergeCell ref="C201:AC201"/>
    <mergeCell ref="A202:B202"/>
    <mergeCell ref="C202:AC202"/>
    <mergeCell ref="A203:B203"/>
    <mergeCell ref="C203:AC203"/>
    <mergeCell ref="A204:B204"/>
    <mergeCell ref="A205:B205"/>
    <mergeCell ref="C205:AC205"/>
    <mergeCell ref="A197:B197"/>
    <mergeCell ref="C197:V197"/>
    <mergeCell ref="A198:B198"/>
    <mergeCell ref="C198:V198"/>
    <mergeCell ref="A199:B199"/>
    <mergeCell ref="C199:AC199"/>
    <mergeCell ref="A194:B194"/>
    <mergeCell ref="C194:V194"/>
    <mergeCell ref="A195:B195"/>
    <mergeCell ref="C195:V195"/>
    <mergeCell ref="A196:B196"/>
    <mergeCell ref="C196:AC196"/>
    <mergeCell ref="A191:B191"/>
    <mergeCell ref="C191:V191"/>
    <mergeCell ref="A192:B192"/>
    <mergeCell ref="C192:V192"/>
    <mergeCell ref="A193:B193"/>
    <mergeCell ref="C193:V193"/>
    <mergeCell ref="B98:D98"/>
    <mergeCell ref="C113:C116"/>
    <mergeCell ref="C137:C138"/>
    <mergeCell ref="B187:D187"/>
    <mergeCell ref="A189:B189"/>
    <mergeCell ref="A190:B190"/>
    <mergeCell ref="C190:V190"/>
    <mergeCell ref="R7:R8"/>
    <mergeCell ref="S7:S8"/>
    <mergeCell ref="T7:T8"/>
    <mergeCell ref="C24:C27"/>
    <mergeCell ref="C48:C49"/>
    <mergeCell ref="L7:L8"/>
    <mergeCell ref="M7:M8"/>
    <mergeCell ref="N7:N8"/>
    <mergeCell ref="O7:O8"/>
    <mergeCell ref="P7:P8"/>
    <mergeCell ref="Q7:Q8"/>
    <mergeCell ref="H7:H8"/>
    <mergeCell ref="I7:I8"/>
    <mergeCell ref="J7:J8"/>
    <mergeCell ref="AC5:AC8"/>
    <mergeCell ref="U6:U8"/>
    <mergeCell ref="V6:V8"/>
    <mergeCell ref="W6:W8"/>
    <mergeCell ref="X6:X8"/>
    <mergeCell ref="Y6:Y8"/>
    <mergeCell ref="AB5:AB8"/>
    <mergeCell ref="K7:K8"/>
    <mergeCell ref="A1:AC1"/>
    <mergeCell ref="A2:AC2"/>
    <mergeCell ref="A3:AC3"/>
    <mergeCell ref="A5:A8"/>
    <mergeCell ref="B5:B8"/>
    <mergeCell ref="C5:C8"/>
    <mergeCell ref="D5:D8"/>
    <mergeCell ref="E5:E8"/>
    <mergeCell ref="F5:F8"/>
    <mergeCell ref="G5:G8"/>
    <mergeCell ref="H5:H6"/>
    <mergeCell ref="I5:P6"/>
    <mergeCell ref="Q5:T6"/>
    <mergeCell ref="U5:Y5"/>
    <mergeCell ref="Z5:AA6"/>
  </mergeCells>
  <printOptions horizontalCentered="1"/>
  <pageMargins left="0.5" right="0.5" top="0.5" bottom="0.5" header="0.2" footer="0.2"/>
  <pageSetup paperSize="10000" scale="73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D34"/>
  <sheetViews>
    <sheetView topLeftCell="A4" zoomScale="85" zoomScaleNormal="85" workbookViewId="0">
      <pane xSplit="3" ySplit="6" topLeftCell="D10" activePane="bottomRight" state="frozen"/>
      <selection activeCell="G103" sqref="G103"/>
      <selection pane="topRight" activeCell="G103" sqref="G103"/>
      <selection pane="bottomLeft" activeCell="G103" sqref="G103"/>
      <selection pane="bottomRight" activeCell="G103" sqref="G103"/>
    </sheetView>
  </sheetViews>
  <sheetFormatPr defaultRowHeight="14.4"/>
  <cols>
    <col min="1" max="1" width="5.88671875" customWidth="1"/>
    <col min="2" max="2" width="8.5546875" customWidth="1"/>
    <col min="3" max="3" width="15.6640625" customWidth="1"/>
    <col min="4" max="4" width="22.6640625" customWidth="1"/>
    <col min="5" max="5" width="8" customWidth="1"/>
    <col min="6" max="6" width="14" customWidth="1"/>
    <col min="7" max="7" width="9.109375" customWidth="1"/>
    <col min="8" max="8" width="8.109375" customWidth="1"/>
    <col min="9" max="16" width="4.5546875" customWidth="1"/>
    <col min="17" max="20" width="4" customWidth="1"/>
    <col min="21" max="21" width="11" customWidth="1"/>
    <col min="22" max="22" width="8.6640625" customWidth="1"/>
    <col min="23" max="23" width="9" customWidth="1"/>
    <col min="24" max="24" width="7.5546875" customWidth="1"/>
    <col min="25" max="25" width="8.88671875" customWidth="1"/>
    <col min="26" max="26" width="4.109375" bestFit="1" customWidth="1"/>
    <col min="27" max="27" width="5.109375" bestFit="1" customWidth="1"/>
    <col min="28" max="28" width="6.5546875" style="28" customWidth="1"/>
    <col min="29" max="29" width="10.109375" customWidth="1"/>
  </cols>
  <sheetData>
    <row r="1" spans="1:30" ht="18">
      <c r="A1" s="271" t="s">
        <v>34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</row>
    <row r="2" spans="1:30" ht="21">
      <c r="A2" s="272" t="s">
        <v>155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</row>
    <row r="3" spans="1:30">
      <c r="A3" s="273" t="s">
        <v>35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</row>
    <row r="5" spans="1:30" ht="18.75" customHeight="1">
      <c r="A5" s="274" t="s">
        <v>0</v>
      </c>
      <c r="B5" s="274" t="s">
        <v>1</v>
      </c>
      <c r="C5" s="274" t="s">
        <v>3</v>
      </c>
      <c r="D5" s="274" t="s">
        <v>4</v>
      </c>
      <c r="E5" s="274" t="s">
        <v>19</v>
      </c>
      <c r="F5" s="274" t="s">
        <v>11</v>
      </c>
      <c r="G5" s="269" t="s">
        <v>33</v>
      </c>
      <c r="H5" s="269" t="s">
        <v>29</v>
      </c>
      <c r="I5" s="276" t="s">
        <v>2</v>
      </c>
      <c r="J5" s="277"/>
      <c r="K5" s="277"/>
      <c r="L5" s="277"/>
      <c r="M5" s="277"/>
      <c r="N5" s="277"/>
      <c r="O5" s="277"/>
      <c r="P5" s="278"/>
      <c r="Q5" s="276" t="s">
        <v>5</v>
      </c>
      <c r="R5" s="277"/>
      <c r="S5" s="277"/>
      <c r="T5" s="278"/>
      <c r="U5" s="282" t="s">
        <v>6</v>
      </c>
      <c r="V5" s="283"/>
      <c r="W5" s="283"/>
      <c r="X5" s="283"/>
      <c r="Y5" s="283"/>
      <c r="Z5" s="276" t="s">
        <v>134</v>
      </c>
      <c r="AA5" s="278"/>
      <c r="AB5" s="269" t="s">
        <v>32</v>
      </c>
      <c r="AC5" s="269" t="s">
        <v>17</v>
      </c>
      <c r="AD5" s="1"/>
    </row>
    <row r="6" spans="1:30" ht="17.25" customHeight="1">
      <c r="A6" s="274"/>
      <c r="B6" s="274"/>
      <c r="C6" s="274"/>
      <c r="D6" s="274"/>
      <c r="E6" s="274"/>
      <c r="F6" s="274"/>
      <c r="G6" s="275"/>
      <c r="H6" s="270"/>
      <c r="I6" s="279"/>
      <c r="J6" s="280"/>
      <c r="K6" s="280"/>
      <c r="L6" s="280"/>
      <c r="M6" s="280"/>
      <c r="N6" s="280"/>
      <c r="O6" s="280"/>
      <c r="P6" s="281"/>
      <c r="Q6" s="279"/>
      <c r="R6" s="280"/>
      <c r="S6" s="280"/>
      <c r="T6" s="281"/>
      <c r="U6" s="274" t="s">
        <v>12</v>
      </c>
      <c r="V6" s="274" t="s">
        <v>56</v>
      </c>
      <c r="W6" s="274" t="s">
        <v>18</v>
      </c>
      <c r="X6" s="274" t="s">
        <v>7</v>
      </c>
      <c r="Y6" s="282" t="s">
        <v>8</v>
      </c>
      <c r="Z6" s="279"/>
      <c r="AA6" s="281"/>
      <c r="AB6" s="275"/>
      <c r="AC6" s="275"/>
      <c r="AD6" s="28"/>
    </row>
    <row r="7" spans="1:30" ht="15" customHeight="1">
      <c r="A7" s="274"/>
      <c r="B7" s="274"/>
      <c r="C7" s="274"/>
      <c r="D7" s="274"/>
      <c r="E7" s="274"/>
      <c r="F7" s="274"/>
      <c r="G7" s="275"/>
      <c r="H7" s="269" t="s">
        <v>31</v>
      </c>
      <c r="I7" s="274" t="s">
        <v>23</v>
      </c>
      <c r="J7" s="269" t="s">
        <v>21</v>
      </c>
      <c r="K7" s="269" t="s">
        <v>22</v>
      </c>
      <c r="L7" s="274" t="s">
        <v>20</v>
      </c>
      <c r="M7" s="269" t="s">
        <v>24</v>
      </c>
      <c r="N7" s="269" t="s">
        <v>25</v>
      </c>
      <c r="O7" s="274" t="s">
        <v>10</v>
      </c>
      <c r="P7" s="274" t="s">
        <v>9</v>
      </c>
      <c r="Q7" s="275" t="s">
        <v>13</v>
      </c>
      <c r="R7" s="275" t="s">
        <v>14</v>
      </c>
      <c r="S7" s="275" t="s">
        <v>15</v>
      </c>
      <c r="T7" s="275" t="s">
        <v>16</v>
      </c>
      <c r="U7" s="274"/>
      <c r="V7" s="274"/>
      <c r="W7" s="274"/>
      <c r="X7" s="274"/>
      <c r="Y7" s="274"/>
      <c r="Z7" s="27" t="s">
        <v>135</v>
      </c>
      <c r="AA7" s="27" t="s">
        <v>1</v>
      </c>
      <c r="AB7" s="275"/>
      <c r="AC7" s="275"/>
    </row>
    <row r="8" spans="1:30" ht="22.5" customHeight="1">
      <c r="A8" s="274"/>
      <c r="B8" s="274"/>
      <c r="C8" s="274"/>
      <c r="D8" s="274"/>
      <c r="E8" s="274"/>
      <c r="F8" s="274"/>
      <c r="G8" s="270"/>
      <c r="H8" s="270"/>
      <c r="I8" s="274"/>
      <c r="J8" s="270"/>
      <c r="K8" s="270"/>
      <c r="L8" s="274"/>
      <c r="M8" s="270"/>
      <c r="N8" s="270"/>
      <c r="O8" s="274"/>
      <c r="P8" s="274"/>
      <c r="Q8" s="270"/>
      <c r="R8" s="270"/>
      <c r="S8" s="270"/>
      <c r="T8" s="270"/>
      <c r="U8" s="274"/>
      <c r="V8" s="274"/>
      <c r="W8" s="274"/>
      <c r="X8" s="274"/>
      <c r="Y8" s="274"/>
      <c r="Z8" s="26"/>
      <c r="AA8" s="26"/>
      <c r="AB8" s="270"/>
      <c r="AC8" s="270"/>
    </row>
    <row r="9" spans="1:30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19">
        <v>12</v>
      </c>
      <c r="M9" s="19">
        <v>13</v>
      </c>
      <c r="N9" s="19">
        <v>14</v>
      </c>
      <c r="O9" s="19">
        <v>15</v>
      </c>
      <c r="P9" s="19">
        <v>16</v>
      </c>
      <c r="Q9" s="19">
        <v>17</v>
      </c>
      <c r="R9" s="19">
        <v>18</v>
      </c>
      <c r="S9" s="19">
        <v>19</v>
      </c>
      <c r="T9" s="19">
        <v>20</v>
      </c>
      <c r="U9" s="19">
        <v>21</v>
      </c>
      <c r="V9" s="19">
        <v>22</v>
      </c>
      <c r="W9" s="19">
        <v>23</v>
      </c>
      <c r="X9" s="19">
        <v>24</v>
      </c>
      <c r="Y9" s="19">
        <v>25</v>
      </c>
      <c r="Z9" s="19">
        <v>26</v>
      </c>
      <c r="AA9" s="19">
        <v>27</v>
      </c>
      <c r="AB9" s="19">
        <v>28</v>
      </c>
      <c r="AC9" s="19">
        <v>29</v>
      </c>
    </row>
    <row r="10" spans="1:30" ht="41.4">
      <c r="A10" s="24">
        <v>3</v>
      </c>
      <c r="B10" s="4" t="s">
        <v>157</v>
      </c>
      <c r="C10" s="4" t="s">
        <v>158</v>
      </c>
      <c r="D10" s="4" t="s">
        <v>86</v>
      </c>
      <c r="E10" s="5">
        <v>1</v>
      </c>
      <c r="F10" s="6">
        <v>40000000</v>
      </c>
      <c r="G10" s="18" t="str">
        <f>IF(F10&gt;50000000,1,"")</f>
        <v/>
      </c>
      <c r="H10" s="17" t="s">
        <v>30</v>
      </c>
      <c r="I10" s="4"/>
      <c r="J10" s="4"/>
      <c r="K10" s="4"/>
      <c r="L10" s="4"/>
      <c r="M10" s="4"/>
      <c r="N10" s="4"/>
      <c r="O10" s="4"/>
      <c r="P10" s="5">
        <v>1</v>
      </c>
      <c r="Q10" s="15">
        <v>1</v>
      </c>
      <c r="R10" s="15"/>
      <c r="S10" s="15"/>
      <c r="T10" s="15"/>
      <c r="U10" s="5"/>
      <c r="V10" s="4"/>
      <c r="W10" s="4"/>
      <c r="X10" s="4"/>
      <c r="Y10" s="4"/>
      <c r="Z10" s="4"/>
      <c r="AA10" s="4"/>
      <c r="AB10" s="5"/>
      <c r="AC10" s="4"/>
    </row>
    <row r="11" spans="1:30" ht="27.6">
      <c r="A11" s="10"/>
      <c r="B11" s="11"/>
      <c r="C11" s="11"/>
      <c r="D11" s="4" t="s">
        <v>26</v>
      </c>
      <c r="E11" s="5">
        <v>1</v>
      </c>
      <c r="F11" s="6">
        <v>40000000</v>
      </c>
      <c r="G11" s="18" t="str">
        <f>IF(F11&gt;50000000,1,"")</f>
        <v/>
      </c>
      <c r="H11" s="17" t="s">
        <v>30</v>
      </c>
      <c r="I11" s="4"/>
      <c r="J11" s="4"/>
      <c r="K11" s="4"/>
      <c r="L11" s="4"/>
      <c r="M11" s="4"/>
      <c r="N11" s="4"/>
      <c r="O11" s="4"/>
      <c r="P11" s="5">
        <v>1</v>
      </c>
      <c r="Q11" s="15">
        <v>1</v>
      </c>
      <c r="R11" s="15"/>
      <c r="S11" s="15"/>
      <c r="T11" s="15"/>
      <c r="U11" s="5"/>
      <c r="V11" s="4"/>
      <c r="W11" s="4"/>
      <c r="X11" s="4"/>
      <c r="Y11" s="4"/>
      <c r="Z11" s="4"/>
      <c r="AA11" s="4"/>
      <c r="AB11" s="5"/>
      <c r="AC11" s="4"/>
    </row>
    <row r="12" spans="1:30" ht="27.6">
      <c r="A12" s="10"/>
      <c r="B12" s="11"/>
      <c r="C12" s="13" t="s">
        <v>160</v>
      </c>
      <c r="D12" s="4" t="s">
        <v>159</v>
      </c>
      <c r="E12" s="5">
        <v>1</v>
      </c>
      <c r="F12" s="6">
        <v>75000000</v>
      </c>
      <c r="G12" s="18">
        <f>IF(F12&gt;50000000,1,"")</f>
        <v>1</v>
      </c>
      <c r="H12" s="17" t="s">
        <v>30</v>
      </c>
      <c r="I12" s="4"/>
      <c r="J12" s="4"/>
      <c r="K12" s="4"/>
      <c r="L12" s="4"/>
      <c r="M12" s="4"/>
      <c r="N12" s="4"/>
      <c r="O12" s="4"/>
      <c r="P12" s="5">
        <v>1</v>
      </c>
      <c r="Q12" s="15"/>
      <c r="R12" s="15">
        <v>1</v>
      </c>
      <c r="S12" s="15"/>
      <c r="T12" s="15"/>
      <c r="U12" s="5"/>
      <c r="V12" s="4"/>
      <c r="W12" s="4"/>
      <c r="X12" s="4"/>
      <c r="Y12" s="4"/>
      <c r="Z12" s="4"/>
      <c r="AA12" s="4"/>
      <c r="AB12" s="5"/>
      <c r="AC12" s="4"/>
    </row>
    <row r="13" spans="1:30" ht="27.6">
      <c r="A13" s="10"/>
      <c r="B13" s="11"/>
      <c r="C13" s="11" t="s">
        <v>162</v>
      </c>
      <c r="D13" s="4" t="s">
        <v>161</v>
      </c>
      <c r="E13" s="5">
        <v>1</v>
      </c>
      <c r="F13" s="6">
        <v>50164710</v>
      </c>
      <c r="G13" s="18">
        <f>IF(F13&gt;50000000,1,"")</f>
        <v>1</v>
      </c>
      <c r="H13" s="17" t="s">
        <v>30</v>
      </c>
      <c r="I13" s="4"/>
      <c r="J13" s="4"/>
      <c r="K13" s="4"/>
      <c r="L13" s="4"/>
      <c r="M13" s="4"/>
      <c r="N13" s="4"/>
      <c r="O13" s="4"/>
      <c r="P13" s="5">
        <v>1</v>
      </c>
      <c r="Q13" s="15"/>
      <c r="R13" s="15">
        <v>1</v>
      </c>
      <c r="S13" s="15"/>
      <c r="T13" s="15"/>
      <c r="U13" s="5"/>
      <c r="V13" s="4"/>
      <c r="W13" s="4"/>
      <c r="X13" s="4"/>
      <c r="Y13" s="4"/>
      <c r="Z13" s="4"/>
      <c r="AA13" s="4"/>
      <c r="AB13" s="5"/>
      <c r="AC13" s="4"/>
    </row>
    <row r="14" spans="1:30">
      <c r="A14" s="12"/>
      <c r="B14" s="13"/>
      <c r="C14" s="4"/>
      <c r="D14" s="4"/>
      <c r="E14" s="5"/>
      <c r="F14" s="6"/>
      <c r="G14" s="18" t="str">
        <f>IF(F14&gt;50000000,1,"")</f>
        <v/>
      </c>
      <c r="H14" s="6"/>
      <c r="I14" s="4"/>
      <c r="J14" s="4"/>
      <c r="K14" s="4"/>
      <c r="L14" s="4"/>
      <c r="M14" s="4"/>
      <c r="N14" s="4"/>
      <c r="O14" s="4"/>
      <c r="P14" s="5"/>
      <c r="Q14" s="15"/>
      <c r="R14" s="16"/>
      <c r="S14" s="16"/>
      <c r="T14" s="16"/>
      <c r="U14" s="5"/>
      <c r="V14" s="4"/>
      <c r="W14" s="4"/>
      <c r="X14" s="4"/>
      <c r="Y14" s="4"/>
      <c r="Z14" s="4"/>
      <c r="AA14" s="4"/>
      <c r="AB14" s="5"/>
      <c r="AC14" s="4"/>
    </row>
    <row r="15" spans="1:30">
      <c r="A15" s="7"/>
      <c r="B15" s="287" t="s">
        <v>28</v>
      </c>
      <c r="C15" s="288"/>
      <c r="D15" s="289"/>
      <c r="E15" s="29">
        <f>SUBTOTAL(9,E10:E14)</f>
        <v>4</v>
      </c>
      <c r="F15" s="14">
        <f>SUBTOTAL(9,F10:F14)</f>
        <v>205164710</v>
      </c>
      <c r="G15" s="14"/>
      <c r="H15" s="14"/>
      <c r="I15" s="29">
        <f t="shared" ref="I15:Y15" si="0">SUBTOTAL(9,I10:I14)</f>
        <v>0</v>
      </c>
      <c r="J15" s="29">
        <f t="shared" si="0"/>
        <v>0</v>
      </c>
      <c r="K15" s="29">
        <f t="shared" si="0"/>
        <v>0</v>
      </c>
      <c r="L15" s="29">
        <f t="shared" si="0"/>
        <v>0</v>
      </c>
      <c r="M15" s="29">
        <f t="shared" si="0"/>
        <v>0</v>
      </c>
      <c r="N15" s="29">
        <f t="shared" si="0"/>
        <v>0</v>
      </c>
      <c r="O15" s="29">
        <f t="shared" si="0"/>
        <v>0</v>
      </c>
      <c r="P15" s="29">
        <f t="shared" si="0"/>
        <v>4</v>
      </c>
      <c r="Q15" s="29">
        <f t="shared" si="0"/>
        <v>2</v>
      </c>
      <c r="R15" s="29">
        <f t="shared" si="0"/>
        <v>2</v>
      </c>
      <c r="S15" s="29">
        <f t="shared" si="0"/>
        <v>0</v>
      </c>
      <c r="T15" s="29">
        <f t="shared" si="0"/>
        <v>0</v>
      </c>
      <c r="U15" s="29">
        <f t="shared" si="0"/>
        <v>0</v>
      </c>
      <c r="V15" s="29">
        <f t="shared" si="0"/>
        <v>0</v>
      </c>
      <c r="W15" s="29">
        <f t="shared" si="0"/>
        <v>0</v>
      </c>
      <c r="X15" s="29">
        <f t="shared" si="0"/>
        <v>0</v>
      </c>
      <c r="Y15" s="29">
        <f t="shared" si="0"/>
        <v>0</v>
      </c>
      <c r="Z15" s="29"/>
      <c r="AA15" s="29"/>
      <c r="AB15" s="29">
        <f>SUBTOTAL(9,AB10:AB14)</f>
        <v>0</v>
      </c>
      <c r="AC15" s="29">
        <f>SUBTOTAL(9,AC10:AC14)</f>
        <v>0</v>
      </c>
    </row>
    <row r="16" spans="1:30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3"/>
      <c r="AC16" s="2"/>
    </row>
    <row r="17" spans="1:29">
      <c r="A17" s="284" t="s">
        <v>36</v>
      </c>
      <c r="B17" s="28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3"/>
      <c r="AC17" s="2"/>
    </row>
    <row r="18" spans="1:29">
      <c r="A18" s="284" t="s">
        <v>37</v>
      </c>
      <c r="B18" s="284"/>
      <c r="C18" s="285" t="s">
        <v>38</v>
      </c>
      <c r="D18" s="285"/>
      <c r="E18" s="285"/>
      <c r="F18" s="285"/>
      <c r="G18" s="285"/>
      <c r="H18" s="285"/>
      <c r="I18" s="285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0"/>
      <c r="X18" s="20"/>
      <c r="Y18" s="20"/>
      <c r="Z18" s="20"/>
      <c r="AA18" s="20"/>
      <c r="AB18" s="21"/>
      <c r="AC18" s="20"/>
    </row>
    <row r="19" spans="1:29">
      <c r="A19" s="284" t="s">
        <v>39</v>
      </c>
      <c r="B19" s="284"/>
      <c r="C19" s="285" t="s">
        <v>40</v>
      </c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0"/>
      <c r="X19" s="20"/>
      <c r="Y19" s="20"/>
      <c r="Z19" s="20"/>
      <c r="AA19" s="20"/>
      <c r="AB19" s="21"/>
      <c r="AC19" s="20"/>
    </row>
    <row r="20" spans="1:29">
      <c r="A20" s="284" t="s">
        <v>41</v>
      </c>
      <c r="B20" s="284"/>
      <c r="C20" s="285" t="s">
        <v>42</v>
      </c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285"/>
      <c r="Q20" s="285"/>
      <c r="R20" s="285"/>
      <c r="S20" s="285"/>
      <c r="T20" s="285"/>
      <c r="U20" s="285"/>
      <c r="V20" s="285"/>
      <c r="W20" s="20"/>
      <c r="X20" s="20"/>
      <c r="Y20" s="20"/>
      <c r="Z20" s="20"/>
      <c r="AA20" s="20"/>
      <c r="AB20" s="21"/>
      <c r="AC20" s="20"/>
    </row>
    <row r="21" spans="1:29">
      <c r="A21" s="284" t="s">
        <v>45</v>
      </c>
      <c r="B21" s="284"/>
      <c r="C21" s="285" t="s">
        <v>43</v>
      </c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285"/>
      <c r="Q21" s="285"/>
      <c r="R21" s="285"/>
      <c r="S21" s="285"/>
      <c r="T21" s="285"/>
      <c r="U21" s="285"/>
      <c r="V21" s="285"/>
      <c r="W21" s="20"/>
      <c r="X21" s="20"/>
      <c r="Y21" s="20"/>
      <c r="Z21" s="20"/>
      <c r="AA21" s="20"/>
      <c r="AB21" s="21"/>
      <c r="AC21" s="20"/>
    </row>
    <row r="22" spans="1:29">
      <c r="A22" s="284" t="s">
        <v>46</v>
      </c>
      <c r="B22" s="284"/>
      <c r="C22" s="285" t="s">
        <v>44</v>
      </c>
      <c r="D22" s="285"/>
      <c r="E22" s="285"/>
      <c r="F22" s="285"/>
      <c r="G22" s="285"/>
      <c r="H22" s="285"/>
      <c r="I22" s="285"/>
      <c r="J22" s="285"/>
      <c r="K22" s="285"/>
      <c r="L22" s="285"/>
      <c r="M22" s="285"/>
      <c r="N22" s="285"/>
      <c r="O22" s="285"/>
      <c r="P22" s="285"/>
      <c r="Q22" s="285"/>
      <c r="R22" s="285"/>
      <c r="S22" s="285"/>
      <c r="T22" s="285"/>
      <c r="U22" s="285"/>
      <c r="V22" s="285"/>
      <c r="W22" s="20"/>
      <c r="X22" s="20"/>
      <c r="Y22" s="20"/>
      <c r="Z22" s="20"/>
      <c r="AA22" s="20"/>
      <c r="AB22" s="21"/>
      <c r="AC22" s="20"/>
    </row>
    <row r="23" spans="1:29">
      <c r="A23" s="284" t="s">
        <v>47</v>
      </c>
      <c r="B23" s="284"/>
      <c r="C23" s="285" t="s">
        <v>48</v>
      </c>
      <c r="D23" s="285"/>
      <c r="E23" s="285"/>
      <c r="F23" s="285"/>
      <c r="G23" s="285"/>
      <c r="H23" s="285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285"/>
      <c r="W23" s="20"/>
      <c r="X23" s="20"/>
      <c r="Y23" s="20"/>
      <c r="Z23" s="20"/>
      <c r="AA23" s="20"/>
      <c r="AB23" s="21"/>
      <c r="AC23" s="20"/>
    </row>
    <row r="24" spans="1:29" ht="15" customHeight="1">
      <c r="A24" s="284" t="s">
        <v>49</v>
      </c>
      <c r="B24" s="284"/>
      <c r="C24" s="285" t="s">
        <v>50</v>
      </c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5"/>
      <c r="X24" s="285"/>
      <c r="Y24" s="285"/>
      <c r="Z24" s="285"/>
      <c r="AA24" s="285"/>
      <c r="AB24" s="285"/>
      <c r="AC24" s="285"/>
    </row>
    <row r="25" spans="1:29">
      <c r="A25" s="284"/>
      <c r="B25" s="284"/>
      <c r="C25" s="285" t="s">
        <v>51</v>
      </c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5"/>
      <c r="V25" s="285"/>
      <c r="W25" s="20"/>
      <c r="X25" s="20"/>
      <c r="Y25" s="20"/>
      <c r="Z25" s="20"/>
      <c r="AA25" s="20"/>
      <c r="AB25" s="21"/>
      <c r="AC25" s="20"/>
    </row>
    <row r="26" spans="1:29">
      <c r="A26" s="284" t="s">
        <v>52</v>
      </c>
      <c r="B26" s="284"/>
      <c r="C26" s="285" t="s">
        <v>53</v>
      </c>
      <c r="D26" s="285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  <c r="U26" s="285"/>
      <c r="V26" s="285"/>
      <c r="W26" s="20"/>
      <c r="X26" s="20"/>
      <c r="Y26" s="20"/>
      <c r="Z26" s="20"/>
      <c r="AA26" s="20"/>
      <c r="AB26" s="21"/>
      <c r="AC26" s="20"/>
    </row>
    <row r="27" spans="1:29" ht="15" customHeight="1">
      <c r="A27" s="284" t="s">
        <v>54</v>
      </c>
      <c r="B27" s="284"/>
      <c r="C27" s="285" t="s">
        <v>61</v>
      </c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5"/>
      <c r="P27" s="285"/>
      <c r="Q27" s="285"/>
      <c r="R27" s="285"/>
      <c r="S27" s="285"/>
      <c r="T27" s="285"/>
      <c r="U27" s="285"/>
      <c r="V27" s="285"/>
      <c r="W27" s="285"/>
      <c r="X27" s="285"/>
      <c r="Y27" s="285"/>
      <c r="Z27" s="285"/>
      <c r="AA27" s="285"/>
      <c r="AB27" s="285"/>
      <c r="AC27" s="285"/>
    </row>
    <row r="28" spans="1:29">
      <c r="A28" s="284" t="s">
        <v>55</v>
      </c>
      <c r="B28" s="284"/>
      <c r="C28" s="290" t="s">
        <v>57</v>
      </c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0"/>
      <c r="S28" s="290"/>
      <c r="T28" s="290"/>
      <c r="U28" s="290"/>
      <c r="V28" s="290"/>
      <c r="W28" s="290"/>
      <c r="X28" s="290"/>
      <c r="Y28" s="290"/>
      <c r="Z28" s="290"/>
      <c r="AA28" s="290"/>
      <c r="AB28" s="290"/>
      <c r="AC28" s="290"/>
    </row>
    <row r="29" spans="1:29">
      <c r="A29" s="284" t="s">
        <v>58</v>
      </c>
      <c r="B29" s="284"/>
      <c r="C29" s="290" t="s">
        <v>59</v>
      </c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0"/>
      <c r="S29" s="290"/>
      <c r="T29" s="290"/>
      <c r="U29" s="290"/>
      <c r="V29" s="290"/>
      <c r="W29" s="290"/>
      <c r="X29" s="290"/>
      <c r="Y29" s="290"/>
      <c r="Z29" s="290"/>
      <c r="AA29" s="290"/>
      <c r="AB29" s="290"/>
      <c r="AC29" s="290"/>
    </row>
    <row r="30" spans="1:29">
      <c r="A30" s="284" t="s">
        <v>62</v>
      </c>
      <c r="B30" s="284"/>
      <c r="C30" s="285" t="s">
        <v>60</v>
      </c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s="285"/>
      <c r="R30" s="285"/>
      <c r="S30" s="285"/>
      <c r="T30" s="285"/>
      <c r="U30" s="285"/>
      <c r="V30" s="285"/>
      <c r="W30" s="285"/>
      <c r="X30" s="285"/>
      <c r="Y30" s="285"/>
      <c r="Z30" s="285"/>
      <c r="AA30" s="285"/>
      <c r="AB30" s="285"/>
      <c r="AC30" s="285"/>
    </row>
    <row r="31" spans="1:29">
      <c r="A31" s="284" t="s">
        <v>63</v>
      </c>
      <c r="B31" s="284"/>
      <c r="C31" s="290" t="s">
        <v>64</v>
      </c>
      <c r="D31" s="290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90"/>
      <c r="Y31" s="290"/>
      <c r="Z31" s="290"/>
      <c r="AA31" s="290"/>
      <c r="AB31" s="290"/>
      <c r="AC31" s="290"/>
    </row>
    <row r="32" spans="1:29">
      <c r="A32" s="284" t="s">
        <v>151</v>
      </c>
      <c r="B32" s="284"/>
      <c r="C32" s="25" t="s">
        <v>152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</row>
    <row r="33" spans="1:29">
      <c r="A33" s="284" t="s">
        <v>153</v>
      </c>
      <c r="B33" s="284"/>
      <c r="C33" s="290" t="s">
        <v>65</v>
      </c>
      <c r="D33" s="290"/>
      <c r="E33" s="290"/>
      <c r="F33" s="290"/>
      <c r="G33" s="290"/>
      <c r="H33" s="290"/>
      <c r="I33" s="290"/>
      <c r="J33" s="290"/>
      <c r="K33" s="290"/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90"/>
      <c r="W33" s="290"/>
      <c r="X33" s="290"/>
      <c r="Y33" s="290"/>
      <c r="Z33" s="290"/>
      <c r="AA33" s="290"/>
      <c r="AB33" s="290"/>
      <c r="AC33" s="290"/>
    </row>
    <row r="34" spans="1:29">
      <c r="A34" s="284" t="s">
        <v>154</v>
      </c>
      <c r="B34" s="284"/>
      <c r="C34" s="22" t="s">
        <v>66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3"/>
      <c r="AC34" s="22"/>
    </row>
  </sheetData>
  <mergeCells count="69">
    <mergeCell ref="A34:B34"/>
    <mergeCell ref="A28:B28"/>
    <mergeCell ref="C28:AC28"/>
    <mergeCell ref="A29:B29"/>
    <mergeCell ref="C29:AC29"/>
    <mergeCell ref="A30:B30"/>
    <mergeCell ref="C30:AC30"/>
    <mergeCell ref="A31:B31"/>
    <mergeCell ref="C31:AC31"/>
    <mergeCell ref="A32:B32"/>
    <mergeCell ref="A33:B33"/>
    <mergeCell ref="C33:AC33"/>
    <mergeCell ref="A25:B25"/>
    <mergeCell ref="C25:V25"/>
    <mergeCell ref="A26:B26"/>
    <mergeCell ref="C26:V26"/>
    <mergeCell ref="A27:B27"/>
    <mergeCell ref="C27:AC27"/>
    <mergeCell ref="A22:B22"/>
    <mergeCell ref="C22:V22"/>
    <mergeCell ref="A23:B23"/>
    <mergeCell ref="C23:V23"/>
    <mergeCell ref="A24:B24"/>
    <mergeCell ref="C24:AC24"/>
    <mergeCell ref="A19:B19"/>
    <mergeCell ref="C19:V19"/>
    <mergeCell ref="A20:B20"/>
    <mergeCell ref="C20:V20"/>
    <mergeCell ref="A21:B21"/>
    <mergeCell ref="C21:V21"/>
    <mergeCell ref="A17:B17"/>
    <mergeCell ref="A18:B18"/>
    <mergeCell ref="C18:V18"/>
    <mergeCell ref="R7:R8"/>
    <mergeCell ref="S7:S8"/>
    <mergeCell ref="T7:T8"/>
    <mergeCell ref="B15:D15"/>
    <mergeCell ref="L7:L8"/>
    <mergeCell ref="M7:M8"/>
    <mergeCell ref="N7:N8"/>
    <mergeCell ref="O7:O8"/>
    <mergeCell ref="P7:P8"/>
    <mergeCell ref="Q7:Q8"/>
    <mergeCell ref="H7:H8"/>
    <mergeCell ref="I7:I8"/>
    <mergeCell ref="J7:J8"/>
    <mergeCell ref="AC5:AC8"/>
    <mergeCell ref="U6:U8"/>
    <mergeCell ref="V6:V8"/>
    <mergeCell ref="W6:W8"/>
    <mergeCell ref="X6:X8"/>
    <mergeCell ref="Y6:Y8"/>
    <mergeCell ref="AB5:AB8"/>
    <mergeCell ref="K7:K8"/>
    <mergeCell ref="A1:AC1"/>
    <mergeCell ref="A2:AC2"/>
    <mergeCell ref="A3:AC3"/>
    <mergeCell ref="A5:A8"/>
    <mergeCell ref="B5:B8"/>
    <mergeCell ref="C5:C8"/>
    <mergeCell ref="D5:D8"/>
    <mergeCell ref="E5:E8"/>
    <mergeCell ref="F5:F8"/>
    <mergeCell ref="G5:G8"/>
    <mergeCell ref="H5:H6"/>
    <mergeCell ref="I5:P6"/>
    <mergeCell ref="Q5:T6"/>
    <mergeCell ref="U5:Y5"/>
    <mergeCell ref="Z5:AA6"/>
  </mergeCells>
  <printOptions horizontalCentered="1"/>
  <pageMargins left="0.5" right="0.5" top="0.5" bottom="0.5" header="0.2" footer="0.2"/>
  <pageSetup paperSize="10000" scale="73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D43"/>
  <sheetViews>
    <sheetView topLeftCell="A4" zoomScale="85" zoomScaleNormal="85" workbookViewId="0">
      <pane xSplit="3" ySplit="6" topLeftCell="D16" activePane="bottomRight" state="frozen"/>
      <selection activeCell="G103" sqref="G103"/>
      <selection pane="topRight" activeCell="G103" sqref="G103"/>
      <selection pane="bottomLeft" activeCell="G103" sqref="G103"/>
      <selection pane="bottomRight" activeCell="G103" sqref="G103"/>
    </sheetView>
  </sheetViews>
  <sheetFormatPr defaultRowHeight="14.4"/>
  <cols>
    <col min="1" max="1" width="5.88671875" customWidth="1"/>
    <col min="2" max="2" width="8.5546875" customWidth="1"/>
    <col min="3" max="3" width="15.6640625" customWidth="1"/>
    <col min="4" max="4" width="22.6640625" customWidth="1"/>
    <col min="5" max="5" width="8" customWidth="1"/>
    <col min="6" max="6" width="14" customWidth="1"/>
    <col min="7" max="7" width="9.109375" customWidth="1"/>
    <col min="8" max="8" width="8.109375" customWidth="1"/>
    <col min="9" max="16" width="4.5546875" customWidth="1"/>
    <col min="17" max="20" width="4" customWidth="1"/>
    <col min="21" max="21" width="11" customWidth="1"/>
    <col min="22" max="22" width="8.6640625" customWidth="1"/>
    <col min="23" max="23" width="9" customWidth="1"/>
    <col min="24" max="24" width="7.5546875" customWidth="1"/>
    <col min="25" max="25" width="8.88671875" customWidth="1"/>
    <col min="26" max="26" width="4.109375" bestFit="1" customWidth="1"/>
    <col min="27" max="27" width="5.109375" bestFit="1" customWidth="1"/>
    <col min="28" max="28" width="6.5546875" style="28" customWidth="1"/>
    <col min="29" max="29" width="10.109375" customWidth="1"/>
  </cols>
  <sheetData>
    <row r="1" spans="1:30" ht="18">
      <c r="A1" s="271" t="s">
        <v>34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</row>
    <row r="2" spans="1:30" ht="21">
      <c r="A2" s="272" t="s">
        <v>155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</row>
    <row r="3" spans="1:30">
      <c r="A3" s="273" t="s">
        <v>35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</row>
    <row r="5" spans="1:30" ht="18.75" customHeight="1">
      <c r="A5" s="274" t="s">
        <v>0</v>
      </c>
      <c r="B5" s="274" t="s">
        <v>1</v>
      </c>
      <c r="C5" s="274" t="s">
        <v>3</v>
      </c>
      <c r="D5" s="274" t="s">
        <v>4</v>
      </c>
      <c r="E5" s="274" t="s">
        <v>19</v>
      </c>
      <c r="F5" s="274" t="s">
        <v>11</v>
      </c>
      <c r="G5" s="269" t="s">
        <v>33</v>
      </c>
      <c r="H5" s="269" t="s">
        <v>29</v>
      </c>
      <c r="I5" s="276" t="s">
        <v>2</v>
      </c>
      <c r="J5" s="277"/>
      <c r="K5" s="277"/>
      <c r="L5" s="277"/>
      <c r="M5" s="277"/>
      <c r="N5" s="277"/>
      <c r="O5" s="277"/>
      <c r="P5" s="278"/>
      <c r="Q5" s="276" t="s">
        <v>5</v>
      </c>
      <c r="R5" s="277"/>
      <c r="S5" s="277"/>
      <c r="T5" s="278"/>
      <c r="U5" s="282" t="s">
        <v>6</v>
      </c>
      <c r="V5" s="283"/>
      <c r="W5" s="283"/>
      <c r="X5" s="283"/>
      <c r="Y5" s="283"/>
      <c r="Z5" s="276" t="s">
        <v>134</v>
      </c>
      <c r="AA5" s="278"/>
      <c r="AB5" s="269" t="s">
        <v>32</v>
      </c>
      <c r="AC5" s="269" t="s">
        <v>17</v>
      </c>
      <c r="AD5" s="1"/>
    </row>
    <row r="6" spans="1:30" ht="17.25" customHeight="1">
      <c r="A6" s="274"/>
      <c r="B6" s="274"/>
      <c r="C6" s="274"/>
      <c r="D6" s="274"/>
      <c r="E6" s="274"/>
      <c r="F6" s="274"/>
      <c r="G6" s="275"/>
      <c r="H6" s="270"/>
      <c r="I6" s="279"/>
      <c r="J6" s="280"/>
      <c r="K6" s="280"/>
      <c r="L6" s="280"/>
      <c r="M6" s="280"/>
      <c r="N6" s="280"/>
      <c r="O6" s="280"/>
      <c r="P6" s="281"/>
      <c r="Q6" s="279"/>
      <c r="R6" s="280"/>
      <c r="S6" s="280"/>
      <c r="T6" s="281"/>
      <c r="U6" s="274" t="s">
        <v>12</v>
      </c>
      <c r="V6" s="274" t="s">
        <v>56</v>
      </c>
      <c r="W6" s="274" t="s">
        <v>18</v>
      </c>
      <c r="X6" s="274" t="s">
        <v>7</v>
      </c>
      <c r="Y6" s="282" t="s">
        <v>8</v>
      </c>
      <c r="Z6" s="279"/>
      <c r="AA6" s="281"/>
      <c r="AB6" s="275"/>
      <c r="AC6" s="275"/>
      <c r="AD6" s="28"/>
    </row>
    <row r="7" spans="1:30" ht="15" customHeight="1">
      <c r="A7" s="274"/>
      <c r="B7" s="274"/>
      <c r="C7" s="274"/>
      <c r="D7" s="274"/>
      <c r="E7" s="274"/>
      <c r="F7" s="274"/>
      <c r="G7" s="275"/>
      <c r="H7" s="269" t="s">
        <v>31</v>
      </c>
      <c r="I7" s="274" t="s">
        <v>23</v>
      </c>
      <c r="J7" s="269" t="s">
        <v>21</v>
      </c>
      <c r="K7" s="269" t="s">
        <v>22</v>
      </c>
      <c r="L7" s="274" t="s">
        <v>20</v>
      </c>
      <c r="M7" s="269" t="s">
        <v>24</v>
      </c>
      <c r="N7" s="269" t="s">
        <v>25</v>
      </c>
      <c r="O7" s="274" t="s">
        <v>10</v>
      </c>
      <c r="P7" s="274" t="s">
        <v>9</v>
      </c>
      <c r="Q7" s="275" t="s">
        <v>13</v>
      </c>
      <c r="R7" s="275" t="s">
        <v>14</v>
      </c>
      <c r="S7" s="275" t="s">
        <v>15</v>
      </c>
      <c r="T7" s="275" t="s">
        <v>16</v>
      </c>
      <c r="U7" s="274"/>
      <c r="V7" s="274"/>
      <c r="W7" s="274"/>
      <c r="X7" s="274"/>
      <c r="Y7" s="274"/>
      <c r="Z7" s="27" t="s">
        <v>135</v>
      </c>
      <c r="AA7" s="27" t="s">
        <v>1</v>
      </c>
      <c r="AB7" s="275"/>
      <c r="AC7" s="275"/>
    </row>
    <row r="8" spans="1:30" ht="22.5" customHeight="1">
      <c r="A8" s="274"/>
      <c r="B8" s="274"/>
      <c r="C8" s="274"/>
      <c r="D8" s="274"/>
      <c r="E8" s="274"/>
      <c r="F8" s="274"/>
      <c r="G8" s="270"/>
      <c r="H8" s="270"/>
      <c r="I8" s="274"/>
      <c r="J8" s="270"/>
      <c r="K8" s="270"/>
      <c r="L8" s="274"/>
      <c r="M8" s="270"/>
      <c r="N8" s="270"/>
      <c r="O8" s="274"/>
      <c r="P8" s="274"/>
      <c r="Q8" s="270"/>
      <c r="R8" s="270"/>
      <c r="S8" s="270"/>
      <c r="T8" s="270"/>
      <c r="U8" s="274"/>
      <c r="V8" s="274"/>
      <c r="W8" s="274"/>
      <c r="X8" s="274"/>
      <c r="Y8" s="274"/>
      <c r="Z8" s="26"/>
      <c r="AA8" s="26"/>
      <c r="AB8" s="270"/>
      <c r="AC8" s="270"/>
    </row>
    <row r="9" spans="1:30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19">
        <v>12</v>
      </c>
      <c r="M9" s="19">
        <v>13</v>
      </c>
      <c r="N9" s="19">
        <v>14</v>
      </c>
      <c r="O9" s="19">
        <v>15</v>
      </c>
      <c r="P9" s="19">
        <v>16</v>
      </c>
      <c r="Q9" s="19">
        <v>17</v>
      </c>
      <c r="R9" s="19">
        <v>18</v>
      </c>
      <c r="S9" s="19">
        <v>19</v>
      </c>
      <c r="T9" s="19">
        <v>20</v>
      </c>
      <c r="U9" s="19">
        <v>21</v>
      </c>
      <c r="V9" s="19">
        <v>22</v>
      </c>
      <c r="W9" s="19">
        <v>23</v>
      </c>
      <c r="X9" s="19">
        <v>24</v>
      </c>
      <c r="Y9" s="19">
        <v>25</v>
      </c>
      <c r="Z9" s="19">
        <v>26</v>
      </c>
      <c r="AA9" s="19">
        <v>27</v>
      </c>
      <c r="AB9" s="19">
        <v>28</v>
      </c>
      <c r="AC9" s="19">
        <v>29</v>
      </c>
    </row>
    <row r="10" spans="1:30" ht="41.4">
      <c r="A10" s="8">
        <v>1</v>
      </c>
      <c r="B10" s="9" t="s">
        <v>163</v>
      </c>
      <c r="C10" s="4" t="s">
        <v>165</v>
      </c>
      <c r="D10" s="4" t="s">
        <v>164</v>
      </c>
      <c r="E10" s="5">
        <v>1</v>
      </c>
      <c r="F10" s="6">
        <v>864900000</v>
      </c>
      <c r="G10" s="18">
        <f>IF(F10&gt;50000000,1,"")</f>
        <v>1</v>
      </c>
      <c r="H10" s="17" t="s">
        <v>30</v>
      </c>
      <c r="I10" s="4"/>
      <c r="J10" s="4"/>
      <c r="K10" s="4"/>
      <c r="L10" s="5">
        <v>1</v>
      </c>
      <c r="M10" s="5"/>
      <c r="N10" s="5"/>
      <c r="O10" s="4"/>
      <c r="P10" s="4"/>
      <c r="Q10" s="15"/>
      <c r="R10" s="15">
        <v>1</v>
      </c>
      <c r="S10" s="15"/>
      <c r="T10" s="15"/>
      <c r="U10" s="5"/>
      <c r="V10" s="4"/>
      <c r="W10" s="4"/>
      <c r="X10" s="4"/>
      <c r="Y10" s="4"/>
      <c r="Z10" s="4"/>
      <c r="AA10" s="4"/>
      <c r="AB10" s="5"/>
      <c r="AC10" s="4"/>
    </row>
    <row r="11" spans="1:30">
      <c r="A11" s="10"/>
      <c r="B11" s="11"/>
      <c r="C11" s="11"/>
      <c r="D11" s="4" t="s">
        <v>172</v>
      </c>
      <c r="E11" s="5">
        <v>1</v>
      </c>
      <c r="F11" s="6">
        <v>37200000</v>
      </c>
      <c r="G11" s="18"/>
      <c r="H11" s="17" t="s">
        <v>30</v>
      </c>
      <c r="I11" s="4"/>
      <c r="J11" s="4"/>
      <c r="K11" s="4"/>
      <c r="L11" s="4"/>
      <c r="M11" s="4"/>
      <c r="N11" s="4"/>
      <c r="O11" s="4"/>
      <c r="P11" s="5">
        <v>1</v>
      </c>
      <c r="Q11" s="15"/>
      <c r="R11" s="15"/>
      <c r="S11" s="15">
        <v>1</v>
      </c>
      <c r="T11" s="15"/>
      <c r="U11" s="5"/>
      <c r="V11" s="4"/>
      <c r="W11" s="4"/>
      <c r="X11" s="4"/>
      <c r="Y11" s="4"/>
      <c r="Z11" s="4"/>
      <c r="AA11" s="4"/>
      <c r="AB11" s="5"/>
      <c r="AC11" s="4"/>
    </row>
    <row r="12" spans="1:30">
      <c r="A12" s="10"/>
      <c r="B12" s="11"/>
      <c r="C12" s="11"/>
      <c r="D12" s="4" t="s">
        <v>173</v>
      </c>
      <c r="E12" s="5">
        <v>1</v>
      </c>
      <c r="F12" s="6">
        <v>27900000</v>
      </c>
      <c r="G12" s="18"/>
      <c r="H12" s="17" t="s">
        <v>30</v>
      </c>
      <c r="I12" s="4"/>
      <c r="J12" s="4"/>
      <c r="K12" s="4"/>
      <c r="L12" s="4"/>
      <c r="M12" s="4"/>
      <c r="N12" s="4"/>
      <c r="O12" s="4"/>
      <c r="P12" s="5">
        <v>1</v>
      </c>
      <c r="Q12" s="15"/>
      <c r="R12" s="15"/>
      <c r="S12" s="15">
        <v>1</v>
      </c>
      <c r="T12" s="15"/>
      <c r="U12" s="5"/>
      <c r="V12" s="4"/>
      <c r="W12" s="4"/>
      <c r="X12" s="4"/>
      <c r="Y12" s="4"/>
      <c r="Z12" s="4"/>
      <c r="AA12" s="4"/>
      <c r="AB12" s="5"/>
      <c r="AC12" s="4"/>
    </row>
    <row r="13" spans="1:30" ht="55.2">
      <c r="A13" s="10"/>
      <c r="B13" s="11"/>
      <c r="C13" s="13" t="s">
        <v>167</v>
      </c>
      <c r="D13" s="4" t="s">
        <v>166</v>
      </c>
      <c r="E13" s="5">
        <v>1</v>
      </c>
      <c r="F13" s="6">
        <v>279000000</v>
      </c>
      <c r="G13" s="18">
        <f t="shared" ref="G13:G23" si="0">IF(F13&gt;50000000,1,"")</f>
        <v>1</v>
      </c>
      <c r="H13" s="17" t="s">
        <v>30</v>
      </c>
      <c r="I13" s="4"/>
      <c r="J13" s="4"/>
      <c r="K13" s="4"/>
      <c r="L13" s="5">
        <v>1</v>
      </c>
      <c r="M13" s="4"/>
      <c r="N13" s="4"/>
      <c r="O13" s="4"/>
      <c r="P13" s="5"/>
      <c r="Q13" s="15"/>
      <c r="R13" s="15">
        <v>1</v>
      </c>
      <c r="S13" s="15"/>
      <c r="T13" s="15"/>
      <c r="U13" s="5"/>
      <c r="V13" s="4"/>
      <c r="W13" s="4"/>
      <c r="X13" s="4"/>
      <c r="Y13" s="4"/>
      <c r="Z13" s="4"/>
      <c r="AA13" s="4"/>
      <c r="AB13" s="5"/>
      <c r="AC13" s="4"/>
    </row>
    <row r="14" spans="1:30">
      <c r="A14" s="10"/>
      <c r="B14" s="11"/>
      <c r="C14" s="11"/>
      <c r="D14" s="4" t="s">
        <v>172</v>
      </c>
      <c r="E14" s="5">
        <v>1</v>
      </c>
      <c r="F14" s="6">
        <v>12000000</v>
      </c>
      <c r="G14" s="18" t="str">
        <f t="shared" si="0"/>
        <v/>
      </c>
      <c r="H14" s="17" t="s">
        <v>30</v>
      </c>
      <c r="I14" s="4"/>
      <c r="J14" s="4"/>
      <c r="K14" s="4"/>
      <c r="L14" s="5"/>
      <c r="M14" s="4"/>
      <c r="N14" s="4"/>
      <c r="O14" s="4"/>
      <c r="P14" s="5">
        <v>1</v>
      </c>
      <c r="Q14" s="15"/>
      <c r="R14" s="15"/>
      <c r="S14" s="15">
        <v>1</v>
      </c>
      <c r="T14" s="15"/>
      <c r="U14" s="5"/>
      <c r="V14" s="4"/>
      <c r="W14" s="4"/>
      <c r="X14" s="4"/>
      <c r="Y14" s="4"/>
      <c r="Z14" s="4"/>
      <c r="AA14" s="4"/>
      <c r="AB14" s="5"/>
      <c r="AC14" s="4"/>
    </row>
    <row r="15" spans="1:30">
      <c r="A15" s="10"/>
      <c r="B15" s="11"/>
      <c r="C15" s="11"/>
      <c r="D15" s="4" t="s">
        <v>173</v>
      </c>
      <c r="E15" s="5">
        <v>1</v>
      </c>
      <c r="F15" s="6">
        <v>9000000</v>
      </c>
      <c r="G15" s="18" t="str">
        <f t="shared" si="0"/>
        <v/>
      </c>
      <c r="H15" s="17" t="s">
        <v>30</v>
      </c>
      <c r="I15" s="4"/>
      <c r="J15" s="4"/>
      <c r="K15" s="4"/>
      <c r="L15" s="5"/>
      <c r="M15" s="4"/>
      <c r="N15" s="4"/>
      <c r="O15" s="4"/>
      <c r="P15" s="5">
        <v>1</v>
      </c>
      <c r="Q15" s="15"/>
      <c r="R15" s="15"/>
      <c r="S15" s="15">
        <v>1</v>
      </c>
      <c r="T15" s="15"/>
      <c r="U15" s="5"/>
      <c r="V15" s="4"/>
      <c r="W15" s="4"/>
      <c r="X15" s="4"/>
      <c r="Y15" s="4"/>
      <c r="Z15" s="4"/>
      <c r="AA15" s="4"/>
      <c r="AB15" s="5"/>
      <c r="AC15" s="4"/>
    </row>
    <row r="16" spans="1:30" ht="69">
      <c r="A16" s="10"/>
      <c r="B16" s="11"/>
      <c r="C16" s="13" t="s">
        <v>169</v>
      </c>
      <c r="D16" s="4" t="s">
        <v>168</v>
      </c>
      <c r="E16" s="5">
        <v>1</v>
      </c>
      <c r="F16" s="6">
        <v>279000000</v>
      </c>
      <c r="G16" s="18">
        <f t="shared" si="0"/>
        <v>1</v>
      </c>
      <c r="H16" s="17" t="s">
        <v>30</v>
      </c>
      <c r="I16" s="4"/>
      <c r="J16" s="4"/>
      <c r="K16" s="4"/>
      <c r="L16" s="5">
        <v>1</v>
      </c>
      <c r="M16" s="4"/>
      <c r="N16" s="4"/>
      <c r="O16" s="4"/>
      <c r="P16" s="5"/>
      <c r="Q16" s="15"/>
      <c r="R16" s="15">
        <v>1</v>
      </c>
      <c r="S16" s="15"/>
      <c r="T16" s="15"/>
      <c r="U16" s="5"/>
      <c r="V16" s="4"/>
      <c r="W16" s="4"/>
      <c r="X16" s="4"/>
      <c r="Y16" s="4"/>
      <c r="Z16" s="4"/>
      <c r="AA16" s="4"/>
      <c r="AB16" s="5"/>
      <c r="AC16" s="4"/>
    </row>
    <row r="17" spans="1:29">
      <c r="A17" s="10"/>
      <c r="B17" s="11"/>
      <c r="C17" s="11"/>
      <c r="D17" s="4" t="s">
        <v>172</v>
      </c>
      <c r="E17" s="5">
        <v>1</v>
      </c>
      <c r="F17" s="6">
        <v>12000000</v>
      </c>
      <c r="G17" s="18" t="str">
        <f t="shared" si="0"/>
        <v/>
      </c>
      <c r="H17" s="17" t="s">
        <v>30</v>
      </c>
      <c r="I17" s="4"/>
      <c r="J17" s="4"/>
      <c r="K17" s="4"/>
      <c r="L17" s="4"/>
      <c r="M17" s="4"/>
      <c r="N17" s="4"/>
      <c r="O17" s="4"/>
      <c r="P17" s="5">
        <v>1</v>
      </c>
      <c r="Q17" s="15"/>
      <c r="R17" s="15"/>
      <c r="S17" s="15">
        <v>1</v>
      </c>
      <c r="T17" s="15"/>
      <c r="U17" s="5"/>
      <c r="V17" s="4"/>
      <c r="W17" s="4"/>
      <c r="X17" s="4"/>
      <c r="Y17" s="4"/>
      <c r="Z17" s="4"/>
      <c r="AA17" s="4"/>
      <c r="AB17" s="5"/>
      <c r="AC17" s="4"/>
    </row>
    <row r="18" spans="1:29">
      <c r="A18" s="10"/>
      <c r="B18" s="11"/>
      <c r="C18" s="11"/>
      <c r="D18" s="4" t="s">
        <v>173</v>
      </c>
      <c r="E18" s="5">
        <v>1</v>
      </c>
      <c r="F18" s="6">
        <v>9000000</v>
      </c>
      <c r="G18" s="18" t="str">
        <f t="shared" si="0"/>
        <v/>
      </c>
      <c r="H18" s="17" t="s">
        <v>30</v>
      </c>
      <c r="I18" s="4"/>
      <c r="J18" s="4"/>
      <c r="K18" s="4"/>
      <c r="L18" s="4"/>
      <c r="M18" s="4"/>
      <c r="N18" s="4"/>
      <c r="O18" s="4"/>
      <c r="P18" s="5">
        <v>1</v>
      </c>
      <c r="Q18" s="15"/>
      <c r="R18" s="15"/>
      <c r="S18" s="15">
        <v>1</v>
      </c>
      <c r="T18" s="15"/>
      <c r="U18" s="5"/>
      <c r="V18" s="4"/>
      <c r="W18" s="4"/>
      <c r="X18" s="4"/>
      <c r="Y18" s="4"/>
      <c r="Z18" s="4"/>
      <c r="AA18" s="4"/>
      <c r="AB18" s="5"/>
      <c r="AC18" s="4"/>
    </row>
    <row r="19" spans="1:29" ht="41.4">
      <c r="A19" s="10"/>
      <c r="B19" s="11"/>
      <c r="C19" s="13" t="s">
        <v>171</v>
      </c>
      <c r="D19" s="4" t="s">
        <v>170</v>
      </c>
      <c r="E19" s="5">
        <v>1</v>
      </c>
      <c r="F19" s="6">
        <v>279000000</v>
      </c>
      <c r="G19" s="18">
        <f t="shared" si="0"/>
        <v>1</v>
      </c>
      <c r="H19" s="17" t="s">
        <v>30</v>
      </c>
      <c r="I19" s="4"/>
      <c r="J19" s="4"/>
      <c r="K19" s="4"/>
      <c r="L19" s="4">
        <v>1</v>
      </c>
      <c r="M19" s="4"/>
      <c r="N19" s="4"/>
      <c r="O19" s="4"/>
      <c r="P19" s="5"/>
      <c r="Q19" s="15"/>
      <c r="R19" s="15">
        <v>1</v>
      </c>
      <c r="S19" s="15"/>
      <c r="T19" s="15"/>
      <c r="U19" s="5"/>
      <c r="V19" s="4"/>
      <c r="W19" s="4"/>
      <c r="X19" s="4"/>
      <c r="Y19" s="4"/>
      <c r="Z19" s="4"/>
      <c r="AA19" s="4"/>
      <c r="AB19" s="5"/>
      <c r="AC19" s="4"/>
    </row>
    <row r="20" spans="1:29">
      <c r="A20" s="10"/>
      <c r="B20" s="11"/>
      <c r="C20" s="11"/>
      <c r="D20" s="4" t="s">
        <v>172</v>
      </c>
      <c r="E20" s="5">
        <v>1</v>
      </c>
      <c r="F20" s="6">
        <v>12000000</v>
      </c>
      <c r="G20" s="18" t="str">
        <f t="shared" si="0"/>
        <v/>
      </c>
      <c r="H20" s="17" t="s">
        <v>30</v>
      </c>
      <c r="I20" s="4"/>
      <c r="J20" s="4"/>
      <c r="K20" s="4"/>
      <c r="L20" s="4"/>
      <c r="M20" s="4"/>
      <c r="N20" s="4"/>
      <c r="O20" s="4"/>
      <c r="P20" s="5">
        <v>1</v>
      </c>
      <c r="Q20" s="15"/>
      <c r="R20" s="15"/>
      <c r="S20" s="15">
        <v>1</v>
      </c>
      <c r="T20" s="15"/>
      <c r="U20" s="5"/>
      <c r="V20" s="4"/>
      <c r="W20" s="4"/>
      <c r="X20" s="4"/>
      <c r="Y20" s="4"/>
      <c r="Z20" s="4"/>
      <c r="AA20" s="4"/>
      <c r="AB20" s="5"/>
      <c r="AC20" s="4"/>
    </row>
    <row r="21" spans="1:29">
      <c r="A21" s="10"/>
      <c r="B21" s="11"/>
      <c r="C21" s="11"/>
      <c r="D21" s="4" t="s">
        <v>173</v>
      </c>
      <c r="E21" s="5">
        <v>1</v>
      </c>
      <c r="F21" s="6">
        <v>9000000</v>
      </c>
      <c r="G21" s="18" t="str">
        <f t="shared" si="0"/>
        <v/>
      </c>
      <c r="H21" s="17" t="s">
        <v>30</v>
      </c>
      <c r="I21" s="4"/>
      <c r="J21" s="4"/>
      <c r="K21" s="4"/>
      <c r="L21" s="4"/>
      <c r="M21" s="4"/>
      <c r="N21" s="4"/>
      <c r="O21" s="4"/>
      <c r="P21" s="5">
        <v>1</v>
      </c>
      <c r="Q21" s="15"/>
      <c r="R21" s="15"/>
      <c r="S21" s="15">
        <v>1</v>
      </c>
      <c r="T21" s="15"/>
      <c r="U21" s="5"/>
      <c r="V21" s="4"/>
      <c r="W21" s="4"/>
      <c r="X21" s="4"/>
      <c r="Y21" s="4"/>
      <c r="Z21" s="4"/>
      <c r="AA21" s="4"/>
      <c r="AB21" s="5"/>
      <c r="AC21" s="4"/>
    </row>
    <row r="22" spans="1:29" ht="41.4">
      <c r="A22" s="10"/>
      <c r="B22" s="11"/>
      <c r="C22" s="13" t="s">
        <v>27</v>
      </c>
      <c r="D22" s="4" t="s">
        <v>174</v>
      </c>
      <c r="E22" s="5">
        <v>1</v>
      </c>
      <c r="F22" s="6">
        <v>51510000</v>
      </c>
      <c r="G22" s="18">
        <f t="shared" si="0"/>
        <v>1</v>
      </c>
      <c r="H22" s="17" t="s">
        <v>30</v>
      </c>
      <c r="I22" s="4"/>
      <c r="J22" s="4"/>
      <c r="K22" s="4"/>
      <c r="L22" s="4"/>
      <c r="M22" s="4"/>
      <c r="N22" s="4"/>
      <c r="O22" s="4"/>
      <c r="P22" s="5">
        <v>1</v>
      </c>
      <c r="Q22" s="15">
        <v>1</v>
      </c>
      <c r="R22" s="15"/>
      <c r="S22" s="15"/>
      <c r="T22" s="15"/>
      <c r="U22" s="5"/>
      <c r="V22" s="4"/>
      <c r="W22" s="4"/>
      <c r="X22" s="4"/>
      <c r="Y22" s="4"/>
      <c r="Z22" s="4"/>
      <c r="AA22" s="4"/>
      <c r="AB22" s="5"/>
      <c r="AC22" s="4"/>
    </row>
    <row r="23" spans="1:29" ht="55.2">
      <c r="A23" s="10"/>
      <c r="B23" s="11"/>
      <c r="C23" s="11" t="s">
        <v>176</v>
      </c>
      <c r="D23" s="4" t="s">
        <v>175</v>
      </c>
      <c r="E23" s="5">
        <v>1</v>
      </c>
      <c r="F23" s="6">
        <v>22000000</v>
      </c>
      <c r="G23" s="18" t="str">
        <f t="shared" si="0"/>
        <v/>
      </c>
      <c r="H23" s="17" t="s">
        <v>30</v>
      </c>
      <c r="I23" s="4"/>
      <c r="J23" s="4"/>
      <c r="K23" s="4"/>
      <c r="L23" s="4"/>
      <c r="M23" s="4"/>
      <c r="N23" s="4"/>
      <c r="O23" s="4"/>
      <c r="P23" s="5">
        <v>1</v>
      </c>
      <c r="Q23" s="15">
        <v>1</v>
      </c>
      <c r="R23" s="15"/>
      <c r="S23" s="15"/>
      <c r="T23" s="15"/>
      <c r="U23" s="5"/>
      <c r="V23" s="4"/>
      <c r="W23" s="4"/>
      <c r="X23" s="4"/>
      <c r="Y23" s="4"/>
      <c r="Z23" s="4"/>
      <c r="AA23" s="4"/>
      <c r="AB23" s="5"/>
      <c r="AC23" s="4"/>
    </row>
    <row r="24" spans="1:29">
      <c r="A24" s="7"/>
      <c r="B24" s="287" t="s">
        <v>28</v>
      </c>
      <c r="C24" s="288"/>
      <c r="D24" s="289"/>
      <c r="E24" s="29">
        <f>SUBTOTAL(9,E10:E23)</f>
        <v>14</v>
      </c>
      <c r="F24" s="14">
        <f>SUBTOTAL(9,F10:F23)</f>
        <v>1903510000</v>
      </c>
      <c r="G24" s="14"/>
      <c r="H24" s="14"/>
      <c r="I24" s="29">
        <f t="shared" ref="I24:AC24" si="1">SUBTOTAL(9,I10:I23)</f>
        <v>0</v>
      </c>
      <c r="J24" s="29">
        <f t="shared" si="1"/>
        <v>0</v>
      </c>
      <c r="K24" s="29">
        <f t="shared" si="1"/>
        <v>0</v>
      </c>
      <c r="L24" s="29">
        <f t="shared" si="1"/>
        <v>4</v>
      </c>
      <c r="M24" s="29">
        <f t="shared" si="1"/>
        <v>0</v>
      </c>
      <c r="N24" s="29">
        <f t="shared" si="1"/>
        <v>0</v>
      </c>
      <c r="O24" s="29">
        <f t="shared" si="1"/>
        <v>0</v>
      </c>
      <c r="P24" s="29">
        <f t="shared" si="1"/>
        <v>10</v>
      </c>
      <c r="Q24" s="29">
        <f t="shared" si="1"/>
        <v>2</v>
      </c>
      <c r="R24" s="29">
        <f t="shared" si="1"/>
        <v>4</v>
      </c>
      <c r="S24" s="29">
        <f t="shared" si="1"/>
        <v>8</v>
      </c>
      <c r="T24" s="29">
        <f t="shared" si="1"/>
        <v>0</v>
      </c>
      <c r="U24" s="29">
        <f t="shared" si="1"/>
        <v>0</v>
      </c>
      <c r="V24" s="29">
        <f t="shared" si="1"/>
        <v>0</v>
      </c>
      <c r="W24" s="29">
        <f t="shared" si="1"/>
        <v>0</v>
      </c>
      <c r="X24" s="29">
        <f t="shared" si="1"/>
        <v>0</v>
      </c>
      <c r="Y24" s="29">
        <f t="shared" si="1"/>
        <v>0</v>
      </c>
      <c r="Z24" s="29">
        <f t="shared" si="1"/>
        <v>0</v>
      </c>
      <c r="AA24" s="29">
        <f t="shared" si="1"/>
        <v>0</v>
      </c>
      <c r="AB24" s="29">
        <f t="shared" si="1"/>
        <v>0</v>
      </c>
      <c r="AC24" s="29">
        <f t="shared" si="1"/>
        <v>0</v>
      </c>
    </row>
    <row r="25" spans="1:29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3"/>
      <c r="AC25" s="2"/>
    </row>
    <row r="26" spans="1:29">
      <c r="A26" s="284" t="s">
        <v>36</v>
      </c>
      <c r="B26" s="28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3"/>
      <c r="AC26" s="2"/>
    </row>
    <row r="27" spans="1:29">
      <c r="A27" s="284" t="s">
        <v>37</v>
      </c>
      <c r="B27" s="284"/>
      <c r="C27" s="285" t="s">
        <v>38</v>
      </c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5"/>
      <c r="P27" s="285"/>
      <c r="Q27" s="285"/>
      <c r="R27" s="285"/>
      <c r="S27" s="285"/>
      <c r="T27" s="285"/>
      <c r="U27" s="285"/>
      <c r="V27" s="285"/>
      <c r="W27" s="20"/>
      <c r="X27" s="20"/>
      <c r="Y27" s="20"/>
      <c r="Z27" s="20"/>
      <c r="AA27" s="20"/>
      <c r="AB27" s="21"/>
      <c r="AC27" s="20"/>
    </row>
    <row r="28" spans="1:29">
      <c r="A28" s="284" t="s">
        <v>39</v>
      </c>
      <c r="B28" s="284"/>
      <c r="C28" s="285" t="s">
        <v>40</v>
      </c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0"/>
      <c r="X28" s="20"/>
      <c r="Y28" s="20"/>
      <c r="Z28" s="20"/>
      <c r="AA28" s="20"/>
      <c r="AB28" s="21"/>
      <c r="AC28" s="20"/>
    </row>
    <row r="29" spans="1:29">
      <c r="A29" s="284" t="s">
        <v>41</v>
      </c>
      <c r="B29" s="284"/>
      <c r="C29" s="285" t="s">
        <v>42</v>
      </c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5"/>
      <c r="V29" s="285"/>
      <c r="W29" s="20"/>
      <c r="X29" s="20"/>
      <c r="Y29" s="20"/>
      <c r="Z29" s="20"/>
      <c r="AA29" s="20"/>
      <c r="AB29" s="21"/>
      <c r="AC29" s="20"/>
    </row>
    <row r="30" spans="1:29">
      <c r="A30" s="284" t="s">
        <v>45</v>
      </c>
      <c r="B30" s="284"/>
      <c r="C30" s="285" t="s">
        <v>43</v>
      </c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s="285"/>
      <c r="R30" s="285"/>
      <c r="S30" s="285"/>
      <c r="T30" s="285"/>
      <c r="U30" s="285"/>
      <c r="V30" s="285"/>
      <c r="W30" s="20"/>
      <c r="X30" s="20"/>
      <c r="Y30" s="20"/>
      <c r="Z30" s="20"/>
      <c r="AA30" s="20"/>
      <c r="AB30" s="21"/>
      <c r="AC30" s="20"/>
    </row>
    <row r="31" spans="1:29">
      <c r="A31" s="284" t="s">
        <v>46</v>
      </c>
      <c r="B31" s="284"/>
      <c r="C31" s="285" t="s">
        <v>44</v>
      </c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s="285"/>
      <c r="R31" s="285"/>
      <c r="S31" s="285"/>
      <c r="T31" s="285"/>
      <c r="U31" s="285"/>
      <c r="V31" s="285"/>
      <c r="W31" s="20"/>
      <c r="X31" s="20"/>
      <c r="Y31" s="20"/>
      <c r="Z31" s="20"/>
      <c r="AA31" s="20"/>
      <c r="AB31" s="21"/>
      <c r="AC31" s="20"/>
    </row>
    <row r="32" spans="1:29">
      <c r="A32" s="284" t="s">
        <v>47</v>
      </c>
      <c r="B32" s="284"/>
      <c r="C32" s="285" t="s">
        <v>48</v>
      </c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5"/>
      <c r="S32" s="285"/>
      <c r="T32" s="285"/>
      <c r="U32" s="285"/>
      <c r="V32" s="285"/>
      <c r="W32" s="20"/>
      <c r="X32" s="20"/>
      <c r="Y32" s="20"/>
      <c r="Z32" s="20"/>
      <c r="AA32" s="20"/>
      <c r="AB32" s="21"/>
      <c r="AC32" s="20"/>
    </row>
    <row r="33" spans="1:29" ht="15" customHeight="1">
      <c r="A33" s="284" t="s">
        <v>49</v>
      </c>
      <c r="B33" s="284"/>
      <c r="C33" s="285" t="s">
        <v>50</v>
      </c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285"/>
      <c r="R33" s="285"/>
      <c r="S33" s="285"/>
      <c r="T33" s="285"/>
      <c r="U33" s="285"/>
      <c r="V33" s="285"/>
      <c r="W33" s="285"/>
      <c r="X33" s="285"/>
      <c r="Y33" s="285"/>
      <c r="Z33" s="285"/>
      <c r="AA33" s="285"/>
      <c r="AB33" s="285"/>
      <c r="AC33" s="285"/>
    </row>
    <row r="34" spans="1:29">
      <c r="A34" s="284"/>
      <c r="B34" s="284"/>
      <c r="C34" s="285" t="s">
        <v>51</v>
      </c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20"/>
      <c r="X34" s="20"/>
      <c r="Y34" s="20"/>
      <c r="Z34" s="20"/>
      <c r="AA34" s="20"/>
      <c r="AB34" s="21"/>
      <c r="AC34" s="20"/>
    </row>
    <row r="35" spans="1:29">
      <c r="A35" s="284" t="s">
        <v>52</v>
      </c>
      <c r="B35" s="284"/>
      <c r="C35" s="285" t="s">
        <v>53</v>
      </c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5"/>
      <c r="U35" s="285"/>
      <c r="V35" s="285"/>
      <c r="W35" s="20"/>
      <c r="X35" s="20"/>
      <c r="Y35" s="20"/>
      <c r="Z35" s="20"/>
      <c r="AA35" s="20"/>
      <c r="AB35" s="21"/>
      <c r="AC35" s="20"/>
    </row>
    <row r="36" spans="1:29" ht="15" customHeight="1">
      <c r="A36" s="284" t="s">
        <v>54</v>
      </c>
      <c r="B36" s="284"/>
      <c r="C36" s="285" t="s">
        <v>61</v>
      </c>
      <c r="D36" s="285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5"/>
      <c r="U36" s="285"/>
      <c r="V36" s="285"/>
      <c r="W36" s="285"/>
      <c r="X36" s="285"/>
      <c r="Y36" s="285"/>
      <c r="Z36" s="285"/>
      <c r="AA36" s="285"/>
      <c r="AB36" s="285"/>
      <c r="AC36" s="285"/>
    </row>
    <row r="37" spans="1:29">
      <c r="A37" s="284" t="s">
        <v>55</v>
      </c>
      <c r="B37" s="284"/>
      <c r="C37" s="290" t="s">
        <v>57</v>
      </c>
      <c r="D37" s="290"/>
      <c r="E37" s="290"/>
      <c r="F37" s="290"/>
      <c r="G37" s="290"/>
      <c r="H37" s="290"/>
      <c r="I37" s="290"/>
      <c r="J37" s="290"/>
      <c r="K37" s="290"/>
      <c r="L37" s="290"/>
      <c r="M37" s="290"/>
      <c r="N37" s="290"/>
      <c r="O37" s="290"/>
      <c r="P37" s="290"/>
      <c r="Q37" s="290"/>
      <c r="R37" s="290"/>
      <c r="S37" s="290"/>
      <c r="T37" s="290"/>
      <c r="U37" s="290"/>
      <c r="V37" s="290"/>
      <c r="W37" s="290"/>
      <c r="X37" s="290"/>
      <c r="Y37" s="290"/>
      <c r="Z37" s="290"/>
      <c r="AA37" s="290"/>
      <c r="AB37" s="290"/>
      <c r="AC37" s="290"/>
    </row>
    <row r="38" spans="1:29">
      <c r="A38" s="284" t="s">
        <v>58</v>
      </c>
      <c r="B38" s="284"/>
      <c r="C38" s="290" t="s">
        <v>59</v>
      </c>
      <c r="D38" s="290"/>
      <c r="E38" s="290"/>
      <c r="F38" s="290"/>
      <c r="G38" s="290"/>
      <c r="H38" s="290"/>
      <c r="I38" s="290"/>
      <c r="J38" s="290"/>
      <c r="K38" s="290"/>
      <c r="L38" s="290"/>
      <c r="M38" s="290"/>
      <c r="N38" s="290"/>
      <c r="O38" s="290"/>
      <c r="P38" s="290"/>
      <c r="Q38" s="290"/>
      <c r="R38" s="290"/>
      <c r="S38" s="290"/>
      <c r="T38" s="290"/>
      <c r="U38" s="290"/>
      <c r="V38" s="290"/>
      <c r="W38" s="290"/>
      <c r="X38" s="290"/>
      <c r="Y38" s="290"/>
      <c r="Z38" s="290"/>
      <c r="AA38" s="290"/>
      <c r="AB38" s="290"/>
      <c r="AC38" s="290"/>
    </row>
    <row r="39" spans="1:29">
      <c r="A39" s="284" t="s">
        <v>62</v>
      </c>
      <c r="B39" s="284"/>
      <c r="C39" s="285" t="s">
        <v>60</v>
      </c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285"/>
      <c r="O39" s="285"/>
      <c r="P39" s="285"/>
      <c r="Q39" s="285"/>
      <c r="R39" s="285"/>
      <c r="S39" s="285"/>
      <c r="T39" s="285"/>
      <c r="U39" s="285"/>
      <c r="V39" s="285"/>
      <c r="W39" s="285"/>
      <c r="X39" s="285"/>
      <c r="Y39" s="285"/>
      <c r="Z39" s="285"/>
      <c r="AA39" s="285"/>
      <c r="AB39" s="285"/>
      <c r="AC39" s="285"/>
    </row>
    <row r="40" spans="1:29">
      <c r="A40" s="284" t="s">
        <v>63</v>
      </c>
      <c r="B40" s="284"/>
      <c r="C40" s="290" t="s">
        <v>64</v>
      </c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0"/>
      <c r="Y40" s="290"/>
      <c r="Z40" s="290"/>
      <c r="AA40" s="290"/>
      <c r="AB40" s="290"/>
      <c r="AC40" s="290"/>
    </row>
    <row r="41" spans="1:29">
      <c r="A41" s="284" t="s">
        <v>151</v>
      </c>
      <c r="B41" s="284"/>
      <c r="C41" s="25" t="s">
        <v>152</v>
      </c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</row>
    <row r="42" spans="1:29">
      <c r="A42" s="284" t="s">
        <v>153</v>
      </c>
      <c r="B42" s="284"/>
      <c r="C42" s="290" t="s">
        <v>65</v>
      </c>
      <c r="D42" s="290"/>
      <c r="E42" s="290"/>
      <c r="F42" s="290"/>
      <c r="G42" s="290"/>
      <c r="H42" s="290"/>
      <c r="I42" s="290"/>
      <c r="J42" s="290"/>
      <c r="K42" s="290"/>
      <c r="L42" s="290"/>
      <c r="M42" s="290"/>
      <c r="N42" s="290"/>
      <c r="O42" s="290"/>
      <c r="P42" s="290"/>
      <c r="Q42" s="290"/>
      <c r="R42" s="290"/>
      <c r="S42" s="290"/>
      <c r="T42" s="290"/>
      <c r="U42" s="290"/>
      <c r="V42" s="290"/>
      <c r="W42" s="290"/>
      <c r="X42" s="290"/>
      <c r="Y42" s="290"/>
      <c r="Z42" s="290"/>
      <c r="AA42" s="290"/>
      <c r="AB42" s="290"/>
      <c r="AC42" s="290"/>
    </row>
    <row r="43" spans="1:29">
      <c r="A43" s="284" t="s">
        <v>154</v>
      </c>
      <c r="B43" s="284"/>
      <c r="C43" s="22" t="s">
        <v>66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3"/>
      <c r="AC43" s="22"/>
    </row>
  </sheetData>
  <autoFilter ref="A9:AC23"/>
  <mergeCells count="69">
    <mergeCell ref="A43:B43"/>
    <mergeCell ref="A37:B37"/>
    <mergeCell ref="C37:AC37"/>
    <mergeCell ref="A38:B38"/>
    <mergeCell ref="C38:AC38"/>
    <mergeCell ref="A39:B39"/>
    <mergeCell ref="C39:AC39"/>
    <mergeCell ref="A40:B40"/>
    <mergeCell ref="C40:AC40"/>
    <mergeCell ref="A41:B41"/>
    <mergeCell ref="A42:B42"/>
    <mergeCell ref="C42:AC42"/>
    <mergeCell ref="A34:B34"/>
    <mergeCell ref="C34:V34"/>
    <mergeCell ref="A35:B35"/>
    <mergeCell ref="C35:V35"/>
    <mergeCell ref="A36:B36"/>
    <mergeCell ref="C36:AC36"/>
    <mergeCell ref="A31:B31"/>
    <mergeCell ref="C31:V31"/>
    <mergeCell ref="A32:B32"/>
    <mergeCell ref="C32:V32"/>
    <mergeCell ref="A33:B33"/>
    <mergeCell ref="C33:AC33"/>
    <mergeCell ref="A28:B28"/>
    <mergeCell ref="C28:V28"/>
    <mergeCell ref="A29:B29"/>
    <mergeCell ref="C29:V29"/>
    <mergeCell ref="A30:B30"/>
    <mergeCell ref="C30:V30"/>
    <mergeCell ref="A26:B26"/>
    <mergeCell ref="A27:B27"/>
    <mergeCell ref="C27:V27"/>
    <mergeCell ref="R7:R8"/>
    <mergeCell ref="S7:S8"/>
    <mergeCell ref="T7:T8"/>
    <mergeCell ref="B24:D24"/>
    <mergeCell ref="L7:L8"/>
    <mergeCell ref="M7:M8"/>
    <mergeCell ref="N7:N8"/>
    <mergeCell ref="O7:O8"/>
    <mergeCell ref="P7:P8"/>
    <mergeCell ref="Q7:Q8"/>
    <mergeCell ref="H7:H8"/>
    <mergeCell ref="I7:I8"/>
    <mergeCell ref="J7:J8"/>
    <mergeCell ref="AC5:AC8"/>
    <mergeCell ref="U6:U8"/>
    <mergeCell ref="V6:V8"/>
    <mergeCell ref="W6:W8"/>
    <mergeCell ref="X6:X8"/>
    <mergeCell ref="Y6:Y8"/>
    <mergeCell ref="AB5:AB8"/>
    <mergeCell ref="K7:K8"/>
    <mergeCell ref="A1:AC1"/>
    <mergeCell ref="A2:AC2"/>
    <mergeCell ref="A3:AC3"/>
    <mergeCell ref="A5:A8"/>
    <mergeCell ref="B5:B8"/>
    <mergeCell ref="C5:C8"/>
    <mergeCell ref="D5:D8"/>
    <mergeCell ref="E5:E8"/>
    <mergeCell ref="F5:F8"/>
    <mergeCell ref="G5:G8"/>
    <mergeCell ref="H5:H6"/>
    <mergeCell ref="I5:P6"/>
    <mergeCell ref="Q5:T6"/>
    <mergeCell ref="U5:Y5"/>
    <mergeCell ref="Z5:AA6"/>
  </mergeCells>
  <printOptions horizontalCentered="1"/>
  <pageMargins left="0.5" right="0.5" top="0.5" bottom="0.5" header="0.2" footer="0.2"/>
  <pageSetup paperSize="10000" scale="73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3"/>
  <sheetViews>
    <sheetView topLeftCell="A4" zoomScale="85" zoomScaleNormal="85" workbookViewId="0">
      <pane xSplit="3" ySplit="6" topLeftCell="D10" activePane="bottomRight" state="frozen"/>
      <selection activeCell="G103" sqref="G103"/>
      <selection pane="topRight" activeCell="G103" sqref="G103"/>
      <selection pane="bottomLeft" activeCell="G103" sqref="G103"/>
      <selection pane="bottomRight" activeCell="G103" sqref="G103"/>
    </sheetView>
  </sheetViews>
  <sheetFormatPr defaultRowHeight="14.4"/>
  <cols>
    <col min="1" max="1" width="5.88671875" customWidth="1"/>
    <col min="2" max="2" width="8.5546875" customWidth="1"/>
    <col min="3" max="3" width="15.6640625" customWidth="1"/>
    <col min="4" max="4" width="22.6640625" customWidth="1"/>
    <col min="5" max="5" width="8" customWidth="1"/>
    <col min="6" max="6" width="14" customWidth="1"/>
    <col min="7" max="7" width="9.109375" customWidth="1"/>
    <col min="8" max="8" width="8.109375" customWidth="1"/>
    <col min="9" max="16" width="4.5546875" customWidth="1"/>
    <col min="17" max="20" width="4" customWidth="1"/>
    <col min="21" max="21" width="11" customWidth="1"/>
    <col min="22" max="22" width="8.6640625" customWidth="1"/>
    <col min="23" max="23" width="9" customWidth="1"/>
    <col min="24" max="24" width="7.5546875" customWidth="1"/>
    <col min="25" max="25" width="8.88671875" customWidth="1"/>
    <col min="26" max="26" width="4.109375" bestFit="1" customWidth="1"/>
    <col min="27" max="27" width="5.109375" bestFit="1" customWidth="1"/>
    <col min="28" max="28" width="6.5546875" style="28" customWidth="1"/>
    <col min="29" max="29" width="10.109375" customWidth="1"/>
  </cols>
  <sheetData>
    <row r="1" spans="1:30" ht="18">
      <c r="A1" s="271" t="s">
        <v>34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</row>
    <row r="2" spans="1:30" ht="21">
      <c r="A2" s="272" t="s">
        <v>155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</row>
    <row r="3" spans="1:30">
      <c r="A3" s="273" t="s">
        <v>35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</row>
    <row r="5" spans="1:30" ht="18.75" customHeight="1">
      <c r="A5" s="274" t="s">
        <v>0</v>
      </c>
      <c r="B5" s="274" t="s">
        <v>1</v>
      </c>
      <c r="C5" s="274" t="s">
        <v>3</v>
      </c>
      <c r="D5" s="274" t="s">
        <v>4</v>
      </c>
      <c r="E5" s="274" t="s">
        <v>19</v>
      </c>
      <c r="F5" s="274" t="s">
        <v>11</v>
      </c>
      <c r="G5" s="269" t="s">
        <v>33</v>
      </c>
      <c r="H5" s="269" t="s">
        <v>29</v>
      </c>
      <c r="I5" s="276" t="s">
        <v>2</v>
      </c>
      <c r="J5" s="277"/>
      <c r="K5" s="277"/>
      <c r="L5" s="277"/>
      <c r="M5" s="277"/>
      <c r="N5" s="277"/>
      <c r="O5" s="277"/>
      <c r="P5" s="278"/>
      <c r="Q5" s="276" t="s">
        <v>5</v>
      </c>
      <c r="R5" s="277"/>
      <c r="S5" s="277"/>
      <c r="T5" s="278"/>
      <c r="U5" s="282" t="s">
        <v>6</v>
      </c>
      <c r="V5" s="283"/>
      <c r="W5" s="283"/>
      <c r="X5" s="283"/>
      <c r="Y5" s="283"/>
      <c r="Z5" s="276" t="s">
        <v>134</v>
      </c>
      <c r="AA5" s="278"/>
      <c r="AB5" s="269" t="s">
        <v>32</v>
      </c>
      <c r="AC5" s="269" t="s">
        <v>17</v>
      </c>
      <c r="AD5" s="1"/>
    </row>
    <row r="6" spans="1:30" ht="17.25" customHeight="1">
      <c r="A6" s="274"/>
      <c r="B6" s="274"/>
      <c r="C6" s="274"/>
      <c r="D6" s="274"/>
      <c r="E6" s="274"/>
      <c r="F6" s="274"/>
      <c r="G6" s="275"/>
      <c r="H6" s="270"/>
      <c r="I6" s="279"/>
      <c r="J6" s="280"/>
      <c r="K6" s="280"/>
      <c r="L6" s="280"/>
      <c r="M6" s="280"/>
      <c r="N6" s="280"/>
      <c r="O6" s="280"/>
      <c r="P6" s="281"/>
      <c r="Q6" s="279"/>
      <c r="R6" s="280"/>
      <c r="S6" s="280"/>
      <c r="T6" s="281"/>
      <c r="U6" s="274" t="s">
        <v>12</v>
      </c>
      <c r="V6" s="274" t="s">
        <v>56</v>
      </c>
      <c r="W6" s="274" t="s">
        <v>18</v>
      </c>
      <c r="X6" s="274" t="s">
        <v>7</v>
      </c>
      <c r="Y6" s="282" t="s">
        <v>8</v>
      </c>
      <c r="Z6" s="279"/>
      <c r="AA6" s="281"/>
      <c r="AB6" s="275"/>
      <c r="AC6" s="275"/>
      <c r="AD6" s="28"/>
    </row>
    <row r="7" spans="1:30" ht="15" customHeight="1">
      <c r="A7" s="274"/>
      <c r="B7" s="274"/>
      <c r="C7" s="274"/>
      <c r="D7" s="274"/>
      <c r="E7" s="274"/>
      <c r="F7" s="274"/>
      <c r="G7" s="275"/>
      <c r="H7" s="269" t="s">
        <v>31</v>
      </c>
      <c r="I7" s="274" t="s">
        <v>23</v>
      </c>
      <c r="J7" s="269" t="s">
        <v>21</v>
      </c>
      <c r="K7" s="269" t="s">
        <v>22</v>
      </c>
      <c r="L7" s="274" t="s">
        <v>20</v>
      </c>
      <c r="M7" s="269" t="s">
        <v>24</v>
      </c>
      <c r="N7" s="269" t="s">
        <v>25</v>
      </c>
      <c r="O7" s="274" t="s">
        <v>10</v>
      </c>
      <c r="P7" s="274" t="s">
        <v>9</v>
      </c>
      <c r="Q7" s="275" t="s">
        <v>13</v>
      </c>
      <c r="R7" s="275" t="s">
        <v>14</v>
      </c>
      <c r="S7" s="275" t="s">
        <v>15</v>
      </c>
      <c r="T7" s="275" t="s">
        <v>16</v>
      </c>
      <c r="U7" s="274"/>
      <c r="V7" s="274"/>
      <c r="W7" s="274"/>
      <c r="X7" s="274"/>
      <c r="Y7" s="274"/>
      <c r="Z7" s="27" t="s">
        <v>135</v>
      </c>
      <c r="AA7" s="27" t="s">
        <v>1</v>
      </c>
      <c r="AB7" s="275"/>
      <c r="AC7" s="275"/>
    </row>
    <row r="8" spans="1:30" ht="22.5" customHeight="1">
      <c r="A8" s="274"/>
      <c r="B8" s="274"/>
      <c r="C8" s="274"/>
      <c r="D8" s="274"/>
      <c r="E8" s="274"/>
      <c r="F8" s="274"/>
      <c r="G8" s="270"/>
      <c r="H8" s="270"/>
      <c r="I8" s="274"/>
      <c r="J8" s="270"/>
      <c r="K8" s="270"/>
      <c r="L8" s="274"/>
      <c r="M8" s="270"/>
      <c r="N8" s="270"/>
      <c r="O8" s="274"/>
      <c r="P8" s="274"/>
      <c r="Q8" s="270"/>
      <c r="R8" s="270"/>
      <c r="S8" s="270"/>
      <c r="T8" s="270"/>
      <c r="U8" s="274"/>
      <c r="V8" s="274"/>
      <c r="W8" s="274"/>
      <c r="X8" s="274"/>
      <c r="Y8" s="274"/>
      <c r="Z8" s="26"/>
      <c r="AA8" s="26"/>
      <c r="AB8" s="270"/>
      <c r="AC8" s="270"/>
    </row>
    <row r="9" spans="1:30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19">
        <v>12</v>
      </c>
      <c r="M9" s="19">
        <v>13</v>
      </c>
      <c r="N9" s="19">
        <v>14</v>
      </c>
      <c r="O9" s="19">
        <v>15</v>
      </c>
      <c r="P9" s="19">
        <v>16</v>
      </c>
      <c r="Q9" s="19">
        <v>17</v>
      </c>
      <c r="R9" s="19">
        <v>18</v>
      </c>
      <c r="S9" s="19">
        <v>19</v>
      </c>
      <c r="T9" s="19">
        <v>20</v>
      </c>
      <c r="U9" s="19">
        <v>21</v>
      </c>
      <c r="V9" s="19">
        <v>22</v>
      </c>
      <c r="W9" s="19">
        <v>23</v>
      </c>
      <c r="X9" s="19">
        <v>24</v>
      </c>
      <c r="Y9" s="19">
        <v>25</v>
      </c>
      <c r="Z9" s="19">
        <v>26</v>
      </c>
      <c r="AA9" s="19">
        <v>27</v>
      </c>
      <c r="AB9" s="19">
        <v>28</v>
      </c>
      <c r="AC9" s="19">
        <v>29</v>
      </c>
    </row>
    <row r="10" spans="1:30" ht="27.6">
      <c r="A10" s="8">
        <v>1</v>
      </c>
      <c r="B10" s="9" t="s">
        <v>177</v>
      </c>
      <c r="C10" s="4"/>
      <c r="D10" s="4"/>
      <c r="E10" s="5"/>
      <c r="F10" s="6"/>
      <c r="G10" s="18" t="str">
        <f>IF(F10&gt;50000000,1,"")</f>
        <v/>
      </c>
      <c r="H10" s="17" t="s">
        <v>30</v>
      </c>
      <c r="I10" s="4"/>
      <c r="J10" s="4"/>
      <c r="K10" s="4"/>
      <c r="L10" s="5"/>
      <c r="M10" s="5"/>
      <c r="N10" s="5"/>
      <c r="O10" s="4"/>
      <c r="P10" s="4"/>
      <c r="Q10" s="15"/>
      <c r="R10" s="15"/>
      <c r="S10" s="15"/>
      <c r="T10" s="15"/>
      <c r="U10" s="5"/>
      <c r="V10" s="4"/>
      <c r="W10" s="4"/>
      <c r="X10" s="4"/>
      <c r="Y10" s="4"/>
      <c r="Z10" s="4"/>
      <c r="AA10" s="4"/>
      <c r="AB10" s="5"/>
      <c r="AC10" s="4"/>
    </row>
    <row r="11" spans="1:30">
      <c r="A11" s="10"/>
      <c r="B11" s="11"/>
      <c r="C11" s="11"/>
      <c r="D11" s="4"/>
      <c r="E11" s="5"/>
      <c r="F11" s="6"/>
      <c r="G11" s="18"/>
      <c r="H11" s="17" t="s">
        <v>30</v>
      </c>
      <c r="I11" s="4"/>
      <c r="J11" s="4"/>
      <c r="K11" s="4"/>
      <c r="L11" s="4"/>
      <c r="M11" s="4"/>
      <c r="N11" s="4"/>
      <c r="O11" s="4"/>
      <c r="P11" s="5"/>
      <c r="Q11" s="15"/>
      <c r="R11" s="15"/>
      <c r="S11" s="15"/>
      <c r="T11" s="15"/>
      <c r="U11" s="5"/>
      <c r="V11" s="4"/>
      <c r="W11" s="4"/>
      <c r="X11" s="4"/>
      <c r="Y11" s="4"/>
      <c r="Z11" s="4"/>
      <c r="AA11" s="4"/>
      <c r="AB11" s="5"/>
      <c r="AC11" s="4"/>
    </row>
    <row r="12" spans="1:30">
      <c r="A12" s="10"/>
      <c r="B12" s="11"/>
      <c r="C12" s="11"/>
      <c r="D12" s="4"/>
      <c r="E12" s="5"/>
      <c r="F12" s="6"/>
      <c r="G12" s="18"/>
      <c r="H12" s="17" t="s">
        <v>30</v>
      </c>
      <c r="I12" s="4"/>
      <c r="J12" s="4"/>
      <c r="K12" s="4"/>
      <c r="L12" s="4"/>
      <c r="M12" s="4"/>
      <c r="N12" s="4"/>
      <c r="O12" s="4"/>
      <c r="P12" s="5"/>
      <c r="Q12" s="15"/>
      <c r="R12" s="15"/>
      <c r="S12" s="15"/>
      <c r="T12" s="15"/>
      <c r="U12" s="5"/>
      <c r="V12" s="4"/>
      <c r="W12" s="4"/>
      <c r="X12" s="4"/>
      <c r="Y12" s="4"/>
      <c r="Z12" s="4"/>
      <c r="AA12" s="4"/>
      <c r="AB12" s="5"/>
      <c r="AC12" s="4"/>
    </row>
    <row r="13" spans="1:30">
      <c r="A13" s="10"/>
      <c r="B13" s="11"/>
      <c r="C13" s="13"/>
      <c r="D13" s="4"/>
      <c r="E13" s="5"/>
      <c r="F13" s="6"/>
      <c r="G13" s="18" t="str">
        <f t="shared" ref="G13:G23" si="0">IF(F13&gt;50000000,1,"")</f>
        <v/>
      </c>
      <c r="H13" s="17" t="s">
        <v>30</v>
      </c>
      <c r="I13" s="4"/>
      <c r="J13" s="4"/>
      <c r="K13" s="4"/>
      <c r="L13" s="5"/>
      <c r="M13" s="4"/>
      <c r="N13" s="4"/>
      <c r="O13" s="4"/>
      <c r="P13" s="5"/>
      <c r="Q13" s="15"/>
      <c r="R13" s="15"/>
      <c r="S13" s="15"/>
      <c r="T13" s="15"/>
      <c r="U13" s="5"/>
      <c r="V13" s="4"/>
      <c r="W13" s="4"/>
      <c r="X13" s="4"/>
      <c r="Y13" s="4"/>
      <c r="Z13" s="4"/>
      <c r="AA13" s="4"/>
      <c r="AB13" s="5"/>
      <c r="AC13" s="4"/>
    </row>
    <row r="14" spans="1:30">
      <c r="A14" s="10"/>
      <c r="B14" s="11"/>
      <c r="C14" s="11"/>
      <c r="D14" s="4"/>
      <c r="E14" s="5"/>
      <c r="F14" s="6"/>
      <c r="G14" s="18" t="str">
        <f t="shared" si="0"/>
        <v/>
      </c>
      <c r="H14" s="17" t="s">
        <v>30</v>
      </c>
      <c r="I14" s="4"/>
      <c r="J14" s="4"/>
      <c r="K14" s="4"/>
      <c r="L14" s="5"/>
      <c r="M14" s="4"/>
      <c r="N14" s="4"/>
      <c r="O14" s="4"/>
      <c r="P14" s="5"/>
      <c r="Q14" s="15"/>
      <c r="R14" s="15"/>
      <c r="S14" s="15"/>
      <c r="T14" s="15"/>
      <c r="U14" s="5"/>
      <c r="V14" s="4"/>
      <c r="W14" s="4"/>
      <c r="X14" s="4"/>
      <c r="Y14" s="4"/>
      <c r="Z14" s="4"/>
      <c r="AA14" s="4"/>
      <c r="AB14" s="5"/>
      <c r="AC14" s="4"/>
    </row>
    <row r="15" spans="1:30">
      <c r="A15" s="10"/>
      <c r="B15" s="11"/>
      <c r="C15" s="11"/>
      <c r="D15" s="4"/>
      <c r="E15" s="5"/>
      <c r="F15" s="6"/>
      <c r="G15" s="18" t="str">
        <f t="shared" si="0"/>
        <v/>
      </c>
      <c r="H15" s="17" t="s">
        <v>30</v>
      </c>
      <c r="I15" s="4"/>
      <c r="J15" s="4"/>
      <c r="K15" s="4"/>
      <c r="L15" s="5"/>
      <c r="M15" s="4"/>
      <c r="N15" s="4"/>
      <c r="O15" s="4"/>
      <c r="P15" s="5"/>
      <c r="Q15" s="15"/>
      <c r="R15" s="15"/>
      <c r="S15" s="15"/>
      <c r="T15" s="15"/>
      <c r="U15" s="5"/>
      <c r="V15" s="4"/>
      <c r="W15" s="4"/>
      <c r="X15" s="4"/>
      <c r="Y15" s="4"/>
      <c r="Z15" s="4"/>
      <c r="AA15" s="4"/>
      <c r="AB15" s="5"/>
      <c r="AC15" s="4"/>
    </row>
    <row r="16" spans="1:30">
      <c r="A16" s="10"/>
      <c r="B16" s="11"/>
      <c r="C16" s="13"/>
      <c r="D16" s="4"/>
      <c r="E16" s="5"/>
      <c r="F16" s="6"/>
      <c r="G16" s="18" t="str">
        <f t="shared" si="0"/>
        <v/>
      </c>
      <c r="H16" s="17" t="s">
        <v>30</v>
      </c>
      <c r="I16" s="4"/>
      <c r="J16" s="4"/>
      <c r="K16" s="4"/>
      <c r="L16" s="5"/>
      <c r="M16" s="4"/>
      <c r="N16" s="4"/>
      <c r="O16" s="4"/>
      <c r="P16" s="5"/>
      <c r="Q16" s="15"/>
      <c r="R16" s="15"/>
      <c r="S16" s="15"/>
      <c r="T16" s="15"/>
      <c r="U16" s="5"/>
      <c r="V16" s="4"/>
      <c r="W16" s="4"/>
      <c r="X16" s="4"/>
      <c r="Y16" s="4"/>
      <c r="Z16" s="4"/>
      <c r="AA16" s="4"/>
      <c r="AB16" s="5"/>
      <c r="AC16" s="4"/>
    </row>
    <row r="17" spans="1:29">
      <c r="A17" s="10"/>
      <c r="B17" s="11"/>
      <c r="C17" s="11"/>
      <c r="D17" s="4"/>
      <c r="E17" s="5"/>
      <c r="F17" s="6"/>
      <c r="G17" s="18" t="str">
        <f t="shared" si="0"/>
        <v/>
      </c>
      <c r="H17" s="17" t="s">
        <v>30</v>
      </c>
      <c r="I17" s="4"/>
      <c r="J17" s="4"/>
      <c r="K17" s="4"/>
      <c r="L17" s="4"/>
      <c r="M17" s="4"/>
      <c r="N17" s="4"/>
      <c r="O17" s="4"/>
      <c r="P17" s="5"/>
      <c r="Q17" s="15"/>
      <c r="R17" s="15"/>
      <c r="S17" s="15"/>
      <c r="T17" s="15"/>
      <c r="U17" s="5"/>
      <c r="V17" s="4"/>
      <c r="W17" s="4"/>
      <c r="X17" s="4"/>
      <c r="Y17" s="4"/>
      <c r="Z17" s="4"/>
      <c r="AA17" s="4"/>
      <c r="AB17" s="5"/>
      <c r="AC17" s="4"/>
    </row>
    <row r="18" spans="1:29">
      <c r="A18" s="10"/>
      <c r="B18" s="11"/>
      <c r="C18" s="11"/>
      <c r="D18" s="4"/>
      <c r="E18" s="5"/>
      <c r="F18" s="6"/>
      <c r="G18" s="18" t="str">
        <f t="shared" si="0"/>
        <v/>
      </c>
      <c r="H18" s="17" t="s">
        <v>30</v>
      </c>
      <c r="I18" s="4"/>
      <c r="J18" s="4"/>
      <c r="K18" s="4"/>
      <c r="L18" s="4"/>
      <c r="M18" s="4"/>
      <c r="N18" s="4"/>
      <c r="O18" s="4"/>
      <c r="P18" s="5"/>
      <c r="Q18" s="15"/>
      <c r="R18" s="15"/>
      <c r="S18" s="15"/>
      <c r="T18" s="15"/>
      <c r="U18" s="5"/>
      <c r="V18" s="4"/>
      <c r="W18" s="4"/>
      <c r="X18" s="4"/>
      <c r="Y18" s="4"/>
      <c r="Z18" s="4"/>
      <c r="AA18" s="4"/>
      <c r="AB18" s="5"/>
      <c r="AC18" s="4"/>
    </row>
    <row r="19" spans="1:29">
      <c r="A19" s="10"/>
      <c r="B19" s="11"/>
      <c r="C19" s="13"/>
      <c r="D19" s="4"/>
      <c r="E19" s="5"/>
      <c r="F19" s="6"/>
      <c r="G19" s="18" t="str">
        <f t="shared" si="0"/>
        <v/>
      </c>
      <c r="H19" s="17" t="s">
        <v>30</v>
      </c>
      <c r="I19" s="4"/>
      <c r="J19" s="4"/>
      <c r="K19" s="4"/>
      <c r="L19" s="4"/>
      <c r="M19" s="4"/>
      <c r="N19" s="4"/>
      <c r="O19" s="4"/>
      <c r="P19" s="5"/>
      <c r="Q19" s="15"/>
      <c r="R19" s="15"/>
      <c r="S19" s="15"/>
      <c r="T19" s="15"/>
      <c r="U19" s="5"/>
      <c r="V19" s="4"/>
      <c r="W19" s="4"/>
      <c r="X19" s="4"/>
      <c r="Y19" s="4"/>
      <c r="Z19" s="4"/>
      <c r="AA19" s="4"/>
      <c r="AB19" s="5"/>
      <c r="AC19" s="4"/>
    </row>
    <row r="20" spans="1:29">
      <c r="A20" s="10"/>
      <c r="B20" s="11"/>
      <c r="C20" s="11"/>
      <c r="D20" s="4"/>
      <c r="E20" s="5"/>
      <c r="F20" s="6"/>
      <c r="G20" s="18" t="str">
        <f t="shared" si="0"/>
        <v/>
      </c>
      <c r="H20" s="17" t="s">
        <v>30</v>
      </c>
      <c r="I20" s="4"/>
      <c r="J20" s="4"/>
      <c r="K20" s="4"/>
      <c r="L20" s="4"/>
      <c r="M20" s="4"/>
      <c r="N20" s="4"/>
      <c r="O20" s="4"/>
      <c r="P20" s="5"/>
      <c r="Q20" s="15"/>
      <c r="R20" s="15"/>
      <c r="S20" s="15"/>
      <c r="T20" s="15"/>
      <c r="U20" s="5"/>
      <c r="V20" s="4"/>
      <c r="W20" s="4"/>
      <c r="X20" s="4"/>
      <c r="Y20" s="4"/>
      <c r="Z20" s="4"/>
      <c r="AA20" s="4"/>
      <c r="AB20" s="5"/>
      <c r="AC20" s="4"/>
    </row>
    <row r="21" spans="1:29">
      <c r="A21" s="10"/>
      <c r="B21" s="11"/>
      <c r="C21" s="11"/>
      <c r="D21" s="4"/>
      <c r="E21" s="5"/>
      <c r="F21" s="6"/>
      <c r="G21" s="18" t="str">
        <f t="shared" si="0"/>
        <v/>
      </c>
      <c r="H21" s="17" t="s">
        <v>30</v>
      </c>
      <c r="I21" s="4"/>
      <c r="J21" s="4"/>
      <c r="K21" s="4"/>
      <c r="L21" s="4"/>
      <c r="M21" s="4"/>
      <c r="N21" s="4"/>
      <c r="O21" s="4"/>
      <c r="P21" s="5"/>
      <c r="Q21" s="15"/>
      <c r="R21" s="15"/>
      <c r="S21" s="15"/>
      <c r="T21" s="15"/>
      <c r="U21" s="5"/>
      <c r="V21" s="4"/>
      <c r="W21" s="4"/>
      <c r="X21" s="4"/>
      <c r="Y21" s="4"/>
      <c r="Z21" s="4"/>
      <c r="AA21" s="4"/>
      <c r="AB21" s="5"/>
      <c r="AC21" s="4"/>
    </row>
    <row r="22" spans="1:29">
      <c r="A22" s="10"/>
      <c r="B22" s="11"/>
      <c r="C22" s="13"/>
      <c r="D22" s="4"/>
      <c r="E22" s="5"/>
      <c r="F22" s="6"/>
      <c r="G22" s="18" t="str">
        <f t="shared" si="0"/>
        <v/>
      </c>
      <c r="H22" s="17" t="s">
        <v>30</v>
      </c>
      <c r="I22" s="4"/>
      <c r="J22" s="4"/>
      <c r="K22" s="4"/>
      <c r="L22" s="4"/>
      <c r="M22" s="4"/>
      <c r="N22" s="4"/>
      <c r="O22" s="4"/>
      <c r="P22" s="5"/>
      <c r="Q22" s="15"/>
      <c r="R22" s="15"/>
      <c r="S22" s="15"/>
      <c r="T22" s="15"/>
      <c r="U22" s="5"/>
      <c r="V22" s="4"/>
      <c r="W22" s="4"/>
      <c r="X22" s="4"/>
      <c r="Y22" s="4"/>
      <c r="Z22" s="4"/>
      <c r="AA22" s="4"/>
      <c r="AB22" s="5"/>
      <c r="AC22" s="4"/>
    </row>
    <row r="23" spans="1:29">
      <c r="A23" s="10"/>
      <c r="B23" s="11"/>
      <c r="C23" s="11"/>
      <c r="D23" s="4"/>
      <c r="E23" s="5"/>
      <c r="F23" s="6"/>
      <c r="G23" s="18" t="str">
        <f t="shared" si="0"/>
        <v/>
      </c>
      <c r="H23" s="17" t="s">
        <v>30</v>
      </c>
      <c r="I23" s="4"/>
      <c r="J23" s="4"/>
      <c r="K23" s="4"/>
      <c r="L23" s="4"/>
      <c r="M23" s="4"/>
      <c r="N23" s="4"/>
      <c r="O23" s="4"/>
      <c r="P23" s="5"/>
      <c r="Q23" s="15"/>
      <c r="R23" s="15"/>
      <c r="S23" s="15"/>
      <c r="T23" s="15"/>
      <c r="U23" s="5"/>
      <c r="V23" s="4"/>
      <c r="W23" s="4"/>
      <c r="X23" s="4"/>
      <c r="Y23" s="4"/>
      <c r="Z23" s="4"/>
      <c r="AA23" s="4"/>
      <c r="AB23" s="5"/>
      <c r="AC23" s="4"/>
    </row>
    <row r="24" spans="1:29">
      <c r="A24" s="7"/>
      <c r="B24" s="287" t="s">
        <v>28</v>
      </c>
      <c r="C24" s="288"/>
      <c r="D24" s="289"/>
      <c r="E24" s="29">
        <f>SUBTOTAL(9,E10:E23)</f>
        <v>0</v>
      </c>
      <c r="F24" s="14">
        <f>SUBTOTAL(9,F10:F23)</f>
        <v>0</v>
      </c>
      <c r="G24" s="14"/>
      <c r="H24" s="14"/>
      <c r="I24" s="29">
        <f t="shared" ref="I24:AC24" si="1">SUBTOTAL(9,I10:I23)</f>
        <v>0</v>
      </c>
      <c r="J24" s="29">
        <f t="shared" si="1"/>
        <v>0</v>
      </c>
      <c r="K24" s="29">
        <f t="shared" si="1"/>
        <v>0</v>
      </c>
      <c r="L24" s="29">
        <f t="shared" si="1"/>
        <v>0</v>
      </c>
      <c r="M24" s="29">
        <f t="shared" si="1"/>
        <v>0</v>
      </c>
      <c r="N24" s="29">
        <f t="shared" si="1"/>
        <v>0</v>
      </c>
      <c r="O24" s="29">
        <f t="shared" si="1"/>
        <v>0</v>
      </c>
      <c r="P24" s="29">
        <f t="shared" si="1"/>
        <v>0</v>
      </c>
      <c r="Q24" s="29">
        <f t="shared" si="1"/>
        <v>0</v>
      </c>
      <c r="R24" s="29">
        <f t="shared" si="1"/>
        <v>0</v>
      </c>
      <c r="S24" s="29">
        <f t="shared" si="1"/>
        <v>0</v>
      </c>
      <c r="T24" s="29">
        <f t="shared" si="1"/>
        <v>0</v>
      </c>
      <c r="U24" s="29">
        <f t="shared" si="1"/>
        <v>0</v>
      </c>
      <c r="V24" s="29">
        <f t="shared" si="1"/>
        <v>0</v>
      </c>
      <c r="W24" s="29">
        <f t="shared" si="1"/>
        <v>0</v>
      </c>
      <c r="X24" s="29">
        <f t="shared" si="1"/>
        <v>0</v>
      </c>
      <c r="Y24" s="29">
        <f t="shared" si="1"/>
        <v>0</v>
      </c>
      <c r="Z24" s="29">
        <f t="shared" si="1"/>
        <v>0</v>
      </c>
      <c r="AA24" s="29">
        <f t="shared" si="1"/>
        <v>0</v>
      </c>
      <c r="AB24" s="29">
        <f t="shared" si="1"/>
        <v>0</v>
      </c>
      <c r="AC24" s="29">
        <f t="shared" si="1"/>
        <v>0</v>
      </c>
    </row>
    <row r="25" spans="1:29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3"/>
      <c r="AC25" s="2"/>
    </row>
    <row r="26" spans="1:29">
      <c r="A26" s="284" t="s">
        <v>36</v>
      </c>
      <c r="B26" s="28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3"/>
      <c r="AC26" s="2"/>
    </row>
    <row r="27" spans="1:29">
      <c r="A27" s="284" t="s">
        <v>37</v>
      </c>
      <c r="B27" s="284"/>
      <c r="C27" s="285" t="s">
        <v>38</v>
      </c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5"/>
      <c r="P27" s="285"/>
      <c r="Q27" s="285"/>
      <c r="R27" s="285"/>
      <c r="S27" s="285"/>
      <c r="T27" s="285"/>
      <c r="U27" s="285"/>
      <c r="V27" s="285"/>
      <c r="W27" s="20"/>
      <c r="X27" s="20"/>
      <c r="Y27" s="20"/>
      <c r="Z27" s="20"/>
      <c r="AA27" s="20"/>
      <c r="AB27" s="21"/>
      <c r="AC27" s="20"/>
    </row>
    <row r="28" spans="1:29">
      <c r="A28" s="284" t="s">
        <v>39</v>
      </c>
      <c r="B28" s="284"/>
      <c r="C28" s="285" t="s">
        <v>40</v>
      </c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0"/>
      <c r="X28" s="20"/>
      <c r="Y28" s="20"/>
      <c r="Z28" s="20"/>
      <c r="AA28" s="20"/>
      <c r="AB28" s="21"/>
      <c r="AC28" s="20"/>
    </row>
    <row r="29" spans="1:29">
      <c r="A29" s="284" t="s">
        <v>41</v>
      </c>
      <c r="B29" s="284"/>
      <c r="C29" s="285" t="s">
        <v>42</v>
      </c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5"/>
      <c r="V29" s="285"/>
      <c r="W29" s="20"/>
      <c r="X29" s="20"/>
      <c r="Y29" s="20"/>
      <c r="Z29" s="20"/>
      <c r="AA29" s="20"/>
      <c r="AB29" s="21"/>
      <c r="AC29" s="20"/>
    </row>
    <row r="30" spans="1:29">
      <c r="A30" s="284" t="s">
        <v>45</v>
      </c>
      <c r="B30" s="284"/>
      <c r="C30" s="285" t="s">
        <v>43</v>
      </c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s="285"/>
      <c r="R30" s="285"/>
      <c r="S30" s="285"/>
      <c r="T30" s="285"/>
      <c r="U30" s="285"/>
      <c r="V30" s="285"/>
      <c r="W30" s="20"/>
      <c r="X30" s="20"/>
      <c r="Y30" s="20"/>
      <c r="Z30" s="20"/>
      <c r="AA30" s="20"/>
      <c r="AB30" s="21"/>
      <c r="AC30" s="20"/>
    </row>
    <row r="31" spans="1:29">
      <c r="A31" s="284" t="s">
        <v>46</v>
      </c>
      <c r="B31" s="284"/>
      <c r="C31" s="285" t="s">
        <v>44</v>
      </c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s="285"/>
      <c r="R31" s="285"/>
      <c r="S31" s="285"/>
      <c r="T31" s="285"/>
      <c r="U31" s="285"/>
      <c r="V31" s="285"/>
      <c r="W31" s="20"/>
      <c r="X31" s="20"/>
      <c r="Y31" s="20"/>
      <c r="Z31" s="20"/>
      <c r="AA31" s="20"/>
      <c r="AB31" s="21"/>
      <c r="AC31" s="20"/>
    </row>
    <row r="32" spans="1:29">
      <c r="A32" s="284" t="s">
        <v>47</v>
      </c>
      <c r="B32" s="284"/>
      <c r="C32" s="285" t="s">
        <v>48</v>
      </c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5"/>
      <c r="S32" s="285"/>
      <c r="T32" s="285"/>
      <c r="U32" s="285"/>
      <c r="V32" s="285"/>
      <c r="W32" s="20"/>
      <c r="X32" s="20"/>
      <c r="Y32" s="20"/>
      <c r="Z32" s="20"/>
      <c r="AA32" s="20"/>
      <c r="AB32" s="21"/>
      <c r="AC32" s="20"/>
    </row>
    <row r="33" spans="1:29" ht="15" customHeight="1">
      <c r="A33" s="284" t="s">
        <v>49</v>
      </c>
      <c r="B33" s="284"/>
      <c r="C33" s="285" t="s">
        <v>50</v>
      </c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285"/>
      <c r="R33" s="285"/>
      <c r="S33" s="285"/>
      <c r="T33" s="285"/>
      <c r="U33" s="285"/>
      <c r="V33" s="285"/>
      <c r="W33" s="285"/>
      <c r="X33" s="285"/>
      <c r="Y33" s="285"/>
      <c r="Z33" s="285"/>
      <c r="AA33" s="285"/>
      <c r="AB33" s="285"/>
      <c r="AC33" s="285"/>
    </row>
    <row r="34" spans="1:29">
      <c r="A34" s="284"/>
      <c r="B34" s="284"/>
      <c r="C34" s="285" t="s">
        <v>51</v>
      </c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20"/>
      <c r="X34" s="20"/>
      <c r="Y34" s="20"/>
      <c r="Z34" s="20"/>
      <c r="AA34" s="20"/>
      <c r="AB34" s="21"/>
      <c r="AC34" s="20"/>
    </row>
    <row r="35" spans="1:29">
      <c r="A35" s="284" t="s">
        <v>52</v>
      </c>
      <c r="B35" s="284"/>
      <c r="C35" s="285" t="s">
        <v>53</v>
      </c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5"/>
      <c r="U35" s="285"/>
      <c r="V35" s="285"/>
      <c r="W35" s="20"/>
      <c r="X35" s="20"/>
      <c r="Y35" s="20"/>
      <c r="Z35" s="20"/>
      <c r="AA35" s="20"/>
      <c r="AB35" s="21"/>
      <c r="AC35" s="20"/>
    </row>
    <row r="36" spans="1:29" ht="15" customHeight="1">
      <c r="A36" s="284" t="s">
        <v>54</v>
      </c>
      <c r="B36" s="284"/>
      <c r="C36" s="285" t="s">
        <v>61</v>
      </c>
      <c r="D36" s="285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5"/>
      <c r="U36" s="285"/>
      <c r="V36" s="285"/>
      <c r="W36" s="285"/>
      <c r="X36" s="285"/>
      <c r="Y36" s="285"/>
      <c r="Z36" s="285"/>
      <c r="AA36" s="285"/>
      <c r="AB36" s="285"/>
      <c r="AC36" s="285"/>
    </row>
    <row r="37" spans="1:29">
      <c r="A37" s="284" t="s">
        <v>55</v>
      </c>
      <c r="B37" s="284"/>
      <c r="C37" s="290" t="s">
        <v>57</v>
      </c>
      <c r="D37" s="290"/>
      <c r="E37" s="290"/>
      <c r="F37" s="290"/>
      <c r="G37" s="290"/>
      <c r="H37" s="290"/>
      <c r="I37" s="290"/>
      <c r="J37" s="290"/>
      <c r="K37" s="290"/>
      <c r="L37" s="290"/>
      <c r="M37" s="290"/>
      <c r="N37" s="290"/>
      <c r="O37" s="290"/>
      <c r="P37" s="290"/>
      <c r="Q37" s="290"/>
      <c r="R37" s="290"/>
      <c r="S37" s="290"/>
      <c r="T37" s="290"/>
      <c r="U37" s="290"/>
      <c r="V37" s="290"/>
      <c r="W37" s="290"/>
      <c r="X37" s="290"/>
      <c r="Y37" s="290"/>
      <c r="Z37" s="290"/>
      <c r="AA37" s="290"/>
      <c r="AB37" s="290"/>
      <c r="AC37" s="290"/>
    </row>
    <row r="38" spans="1:29">
      <c r="A38" s="284" t="s">
        <v>58</v>
      </c>
      <c r="B38" s="284"/>
      <c r="C38" s="290" t="s">
        <v>59</v>
      </c>
      <c r="D38" s="290"/>
      <c r="E38" s="290"/>
      <c r="F38" s="290"/>
      <c r="G38" s="290"/>
      <c r="H38" s="290"/>
      <c r="I38" s="290"/>
      <c r="J38" s="290"/>
      <c r="K38" s="290"/>
      <c r="L38" s="290"/>
      <c r="M38" s="290"/>
      <c r="N38" s="290"/>
      <c r="O38" s="290"/>
      <c r="P38" s="290"/>
      <c r="Q38" s="290"/>
      <c r="R38" s="290"/>
      <c r="S38" s="290"/>
      <c r="T38" s="290"/>
      <c r="U38" s="290"/>
      <c r="V38" s="290"/>
      <c r="W38" s="290"/>
      <c r="X38" s="290"/>
      <c r="Y38" s="290"/>
      <c r="Z38" s="290"/>
      <c r="AA38" s="290"/>
      <c r="AB38" s="290"/>
      <c r="AC38" s="290"/>
    </row>
    <row r="39" spans="1:29">
      <c r="A39" s="284" t="s">
        <v>62</v>
      </c>
      <c r="B39" s="284"/>
      <c r="C39" s="285" t="s">
        <v>60</v>
      </c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285"/>
      <c r="O39" s="285"/>
      <c r="P39" s="285"/>
      <c r="Q39" s="285"/>
      <c r="R39" s="285"/>
      <c r="S39" s="285"/>
      <c r="T39" s="285"/>
      <c r="U39" s="285"/>
      <c r="V39" s="285"/>
      <c r="W39" s="285"/>
      <c r="X39" s="285"/>
      <c r="Y39" s="285"/>
      <c r="Z39" s="285"/>
      <c r="AA39" s="285"/>
      <c r="AB39" s="285"/>
      <c r="AC39" s="285"/>
    </row>
    <row r="40" spans="1:29">
      <c r="A40" s="284" t="s">
        <v>63</v>
      </c>
      <c r="B40" s="284"/>
      <c r="C40" s="290" t="s">
        <v>64</v>
      </c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0"/>
      <c r="Y40" s="290"/>
      <c r="Z40" s="290"/>
      <c r="AA40" s="290"/>
      <c r="AB40" s="290"/>
      <c r="AC40" s="290"/>
    </row>
    <row r="41" spans="1:29">
      <c r="A41" s="284" t="s">
        <v>151</v>
      </c>
      <c r="B41" s="284"/>
      <c r="C41" s="25" t="s">
        <v>152</v>
      </c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</row>
    <row r="42" spans="1:29">
      <c r="A42" s="284" t="s">
        <v>153</v>
      </c>
      <c r="B42" s="284"/>
      <c r="C42" s="290" t="s">
        <v>65</v>
      </c>
      <c r="D42" s="290"/>
      <c r="E42" s="290"/>
      <c r="F42" s="290"/>
      <c r="G42" s="290"/>
      <c r="H42" s="290"/>
      <c r="I42" s="290"/>
      <c r="J42" s="290"/>
      <c r="K42" s="290"/>
      <c r="L42" s="290"/>
      <c r="M42" s="290"/>
      <c r="N42" s="290"/>
      <c r="O42" s="290"/>
      <c r="P42" s="290"/>
      <c r="Q42" s="290"/>
      <c r="R42" s="290"/>
      <c r="S42" s="290"/>
      <c r="T42" s="290"/>
      <c r="U42" s="290"/>
      <c r="V42" s="290"/>
      <c r="W42" s="290"/>
      <c r="X42" s="290"/>
      <c r="Y42" s="290"/>
      <c r="Z42" s="290"/>
      <c r="AA42" s="290"/>
      <c r="AB42" s="290"/>
      <c r="AC42" s="290"/>
    </row>
    <row r="43" spans="1:29">
      <c r="A43" s="284" t="s">
        <v>154</v>
      </c>
      <c r="B43" s="284"/>
      <c r="C43" s="22" t="s">
        <v>66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3"/>
      <c r="AC43" s="22"/>
    </row>
  </sheetData>
  <autoFilter ref="A9:AC23"/>
  <mergeCells count="69">
    <mergeCell ref="A36:B36"/>
    <mergeCell ref="C36:AC36"/>
    <mergeCell ref="A43:B43"/>
    <mergeCell ref="A37:B37"/>
    <mergeCell ref="C37:AC37"/>
    <mergeCell ref="A38:B38"/>
    <mergeCell ref="C38:AC38"/>
    <mergeCell ref="A39:B39"/>
    <mergeCell ref="C39:AC39"/>
    <mergeCell ref="A40:B40"/>
    <mergeCell ref="C40:AC40"/>
    <mergeCell ref="A41:B41"/>
    <mergeCell ref="A42:B42"/>
    <mergeCell ref="C42:AC42"/>
    <mergeCell ref="A33:B33"/>
    <mergeCell ref="C33:AC33"/>
    <mergeCell ref="A34:B34"/>
    <mergeCell ref="C34:V34"/>
    <mergeCell ref="A35:B35"/>
    <mergeCell ref="C35:V35"/>
    <mergeCell ref="A30:B30"/>
    <mergeCell ref="C30:V30"/>
    <mergeCell ref="A31:B31"/>
    <mergeCell ref="C31:V31"/>
    <mergeCell ref="A32:B32"/>
    <mergeCell ref="C32:V32"/>
    <mergeCell ref="B24:D24"/>
    <mergeCell ref="A26:B26"/>
    <mergeCell ref="A28:B28"/>
    <mergeCell ref="C28:V28"/>
    <mergeCell ref="A29:B29"/>
    <mergeCell ref="C29:V29"/>
    <mergeCell ref="AB5:AB8"/>
    <mergeCell ref="A27:B27"/>
    <mergeCell ref="C27:V27"/>
    <mergeCell ref="L7:L8"/>
    <mergeCell ref="M7:M8"/>
    <mergeCell ref="N7:N8"/>
    <mergeCell ref="O7:O8"/>
    <mergeCell ref="P7:P8"/>
    <mergeCell ref="Q7:Q8"/>
    <mergeCell ref="H7:H8"/>
    <mergeCell ref="I7:I8"/>
    <mergeCell ref="J7:J8"/>
    <mergeCell ref="K7:K8"/>
    <mergeCell ref="R7:R8"/>
    <mergeCell ref="S7:S8"/>
    <mergeCell ref="T7:T8"/>
    <mergeCell ref="U6:U8"/>
    <mergeCell ref="V6:V8"/>
    <mergeCell ref="W6:W8"/>
    <mergeCell ref="X6:X8"/>
    <mergeCell ref="Y6:Y8"/>
    <mergeCell ref="A1:AC1"/>
    <mergeCell ref="A2:AC2"/>
    <mergeCell ref="A3:AC3"/>
    <mergeCell ref="A5:A8"/>
    <mergeCell ref="B5:B8"/>
    <mergeCell ref="C5:C8"/>
    <mergeCell ref="D5:D8"/>
    <mergeCell ref="E5:E8"/>
    <mergeCell ref="F5:F8"/>
    <mergeCell ref="G5:G8"/>
    <mergeCell ref="H5:H6"/>
    <mergeCell ref="I5:P6"/>
    <mergeCell ref="Q5:T6"/>
    <mergeCell ref="U5:Y5"/>
    <mergeCell ref="Z5:AA6"/>
    <mergeCell ref="AC5:AC8"/>
  </mergeCells>
  <printOptions horizontalCentered="1"/>
  <pageMargins left="0.5" right="0.5" top="0.5" bottom="0.5" header="0.2" footer="0.2"/>
  <pageSetup paperSize="10000" scale="73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19"/>
  <sheetViews>
    <sheetView tabSelected="1" view="pageBreakPreview" zoomScale="72" zoomScaleNormal="95" zoomScaleSheetLayoutView="72" workbookViewId="0">
      <selection activeCell="A74" sqref="A74:XFD83"/>
    </sheetView>
  </sheetViews>
  <sheetFormatPr defaultColWidth="9.109375" defaultRowHeight="14.4"/>
  <cols>
    <col min="1" max="1" width="5.44140625" style="38" customWidth="1"/>
    <col min="2" max="2" width="14.5546875" style="38" customWidth="1"/>
    <col min="3" max="3" width="3.109375" style="38" customWidth="1"/>
    <col min="4" max="4" width="24" style="167" customWidth="1"/>
    <col min="5" max="5" width="8.33203125" style="151" customWidth="1"/>
    <col min="6" max="6" width="12.109375" style="38" customWidth="1"/>
    <col min="7" max="7" width="8.33203125" style="38" hidden="1" customWidth="1"/>
    <col min="8" max="8" width="11.6640625" style="38" customWidth="1"/>
    <col min="9" max="9" width="3" style="38" hidden="1" customWidth="1"/>
    <col min="10" max="10" width="3.6640625" style="38" hidden="1" customWidth="1"/>
    <col min="11" max="11" width="3.88671875" style="38" hidden="1" customWidth="1"/>
    <col min="12" max="12" width="6.44140625" style="151" customWidth="1"/>
    <col min="13" max="13" width="11" style="151" hidden="1" customWidth="1"/>
    <col min="14" max="14" width="6" style="151" customWidth="1"/>
    <col min="15" max="15" width="11" style="38" hidden="1" customWidth="1"/>
    <col min="16" max="16" width="8.109375" style="38" customWidth="1"/>
    <col min="17" max="17" width="16.6640625" style="38" customWidth="1"/>
    <col min="18" max="18" width="13.88671875" style="38" customWidth="1"/>
    <col min="19" max="19" width="11" style="38" customWidth="1"/>
    <col min="20" max="20" width="0.109375" style="38" customWidth="1"/>
    <col min="21" max="21" width="2" style="38" hidden="1" customWidth="1"/>
    <col min="22" max="22" width="12.44140625" style="38" customWidth="1"/>
    <col min="23" max="23" width="15" style="38" customWidth="1"/>
    <col min="24" max="24" width="15.109375" style="38" hidden="1" customWidth="1"/>
    <col min="25" max="25" width="14.88671875" style="38" hidden="1" customWidth="1"/>
    <col min="26" max="26" width="13.77734375" style="38" bestFit="1" customWidth="1"/>
    <col min="27" max="27" width="14.88671875" style="38" customWidth="1"/>
    <col min="28" max="28" width="15.6640625" style="38" customWidth="1"/>
    <col min="29" max="29" width="13.44140625" style="38" customWidth="1"/>
    <col min="30" max="30" width="11.5546875" style="38" customWidth="1"/>
    <col min="31" max="32" width="10.6640625" style="38" hidden="1" customWidth="1"/>
    <col min="33" max="33" width="13.6640625" style="38" bestFit="1" customWidth="1"/>
    <col min="34" max="34" width="10.88671875" style="38" customWidth="1"/>
    <col min="35" max="39" width="8" style="38" hidden="1" customWidth="1"/>
    <col min="40" max="40" width="11.5546875" style="38" customWidth="1"/>
    <col min="41" max="41" width="11.6640625" style="38" customWidth="1"/>
    <col min="42" max="42" width="14.88671875" style="38" bestFit="1" customWidth="1"/>
    <col min="43" max="43" width="47.109375" style="38" bestFit="1" customWidth="1"/>
    <col min="44" max="44" width="33.5546875" style="38" bestFit="1" customWidth="1"/>
    <col min="45" max="45" width="18.6640625" style="38" bestFit="1" customWidth="1"/>
    <col min="46" max="47" width="16.33203125" style="38" bestFit="1" customWidth="1"/>
    <col min="48" max="48" width="20.33203125" style="38" bestFit="1" customWidth="1"/>
    <col min="49" max="49" width="9.109375" style="38" hidden="1" customWidth="1"/>
    <col min="50" max="50" width="35.88671875" style="38" bestFit="1" customWidth="1"/>
    <col min="51" max="53" width="0" style="38" hidden="1" customWidth="1"/>
    <col min="54" max="16384" width="9.109375" style="38"/>
  </cols>
  <sheetData>
    <row r="1" spans="1:43" ht="15.6">
      <c r="A1" s="115" t="s">
        <v>374</v>
      </c>
    </row>
    <row r="2" spans="1:43" ht="18">
      <c r="A2" s="315" t="s">
        <v>386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315"/>
      <c r="AM2" s="315"/>
      <c r="AN2" s="315"/>
      <c r="AO2" s="315"/>
    </row>
    <row r="3" spans="1:43" ht="15.6">
      <c r="A3" s="316" t="s">
        <v>387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316"/>
      <c r="AH3" s="316"/>
      <c r="AI3" s="316"/>
      <c r="AJ3" s="316"/>
      <c r="AK3" s="316"/>
      <c r="AL3" s="316"/>
      <c r="AM3" s="316"/>
      <c r="AN3" s="316"/>
      <c r="AO3" s="316"/>
    </row>
    <row r="4" spans="1:43">
      <c r="A4" s="317" t="s">
        <v>360</v>
      </c>
      <c r="B4" s="317"/>
      <c r="C4" s="120" t="s">
        <v>363</v>
      </c>
      <c r="D4" s="318" t="s">
        <v>511</v>
      </c>
      <c r="E4" s="318"/>
      <c r="F4" s="318"/>
      <c r="G4" s="318"/>
      <c r="H4" s="318"/>
      <c r="I4" s="126"/>
      <c r="J4" s="126"/>
      <c r="K4" s="126"/>
    </row>
    <row r="5" spans="1:43">
      <c r="A5" s="317" t="s">
        <v>361</v>
      </c>
      <c r="B5" s="317"/>
      <c r="C5" s="120" t="s">
        <v>363</v>
      </c>
      <c r="D5" s="318" t="s">
        <v>512</v>
      </c>
      <c r="E5" s="318"/>
      <c r="F5" s="318"/>
      <c r="G5" s="318"/>
      <c r="H5" s="318"/>
      <c r="I5" s="126"/>
      <c r="J5" s="126"/>
      <c r="K5" s="126"/>
    </row>
    <row r="6" spans="1:43">
      <c r="A6" s="317" t="s">
        <v>359</v>
      </c>
      <c r="B6" s="317"/>
      <c r="C6" s="120" t="s">
        <v>363</v>
      </c>
      <c r="D6" s="317" t="s">
        <v>513</v>
      </c>
      <c r="E6" s="317"/>
      <c r="F6" s="317"/>
      <c r="G6" s="317"/>
      <c r="H6" s="317"/>
      <c r="I6" s="120"/>
      <c r="J6" s="120"/>
      <c r="K6" s="120"/>
    </row>
    <row r="7" spans="1:43">
      <c r="A7" s="317" t="s">
        <v>362</v>
      </c>
      <c r="B7" s="317"/>
      <c r="C7" s="120" t="s">
        <v>363</v>
      </c>
      <c r="D7" s="319">
        <v>42674</v>
      </c>
      <c r="E7" s="319"/>
      <c r="F7" s="319"/>
      <c r="G7" s="319"/>
      <c r="H7" s="319"/>
      <c r="I7" s="127"/>
      <c r="J7" s="127"/>
      <c r="K7" s="127"/>
    </row>
    <row r="8" spans="1:43">
      <c r="B8" s="118"/>
      <c r="C8" s="118"/>
      <c r="D8" s="168"/>
    </row>
    <row r="9" spans="1:43" ht="18.75" customHeight="1">
      <c r="A9" s="305" t="s">
        <v>0</v>
      </c>
      <c r="B9" s="309" t="s">
        <v>380</v>
      </c>
      <c r="C9" s="310"/>
      <c r="D9" s="305" t="s">
        <v>381</v>
      </c>
      <c r="E9" s="304" t="s">
        <v>19</v>
      </c>
      <c r="F9" s="292" t="s">
        <v>5</v>
      </c>
      <c r="G9" s="227"/>
      <c r="H9" s="305" t="s">
        <v>382</v>
      </c>
      <c r="I9" s="222"/>
      <c r="J9" s="222"/>
      <c r="K9" s="222"/>
      <c r="L9" s="300" t="s">
        <v>370</v>
      </c>
      <c r="M9" s="230"/>
      <c r="N9" s="300" t="s">
        <v>371</v>
      </c>
      <c r="O9" s="227"/>
      <c r="P9" s="292" t="s">
        <v>29</v>
      </c>
      <c r="Q9" s="292" t="s">
        <v>319</v>
      </c>
      <c r="R9" s="292" t="s">
        <v>2</v>
      </c>
      <c r="S9" s="103"/>
      <c r="T9" s="307" t="s">
        <v>6</v>
      </c>
      <c r="U9" s="308"/>
      <c r="V9" s="308"/>
      <c r="W9" s="308"/>
      <c r="X9" s="308"/>
      <c r="Y9" s="308"/>
      <c r="Z9" s="308"/>
      <c r="AA9" s="308"/>
      <c r="AB9" s="308"/>
      <c r="AC9" s="308"/>
      <c r="AD9" s="308"/>
      <c r="AE9" s="308"/>
      <c r="AF9" s="103"/>
      <c r="AG9" s="103"/>
      <c r="AH9" s="292" t="s">
        <v>332</v>
      </c>
      <c r="AI9" s="222"/>
      <c r="AJ9" s="222"/>
      <c r="AK9" s="222"/>
      <c r="AL9" s="309" t="s">
        <v>383</v>
      </c>
      <c r="AM9" s="310"/>
      <c r="AN9" s="223"/>
      <c r="AO9" s="292" t="s">
        <v>384</v>
      </c>
      <c r="AP9" s="39"/>
    </row>
    <row r="10" spans="1:43" ht="17.25" customHeight="1">
      <c r="A10" s="305"/>
      <c r="B10" s="311"/>
      <c r="C10" s="312"/>
      <c r="D10" s="305"/>
      <c r="E10" s="304"/>
      <c r="F10" s="293"/>
      <c r="G10" s="228"/>
      <c r="H10" s="305"/>
      <c r="I10" s="226"/>
      <c r="J10" s="226"/>
      <c r="K10" s="226"/>
      <c r="L10" s="301"/>
      <c r="M10" s="231"/>
      <c r="N10" s="301"/>
      <c r="O10" s="228"/>
      <c r="P10" s="293"/>
      <c r="Q10" s="293"/>
      <c r="R10" s="293"/>
      <c r="S10" s="306" t="s">
        <v>12</v>
      </c>
      <c r="T10" s="305" t="s">
        <v>12</v>
      </c>
      <c r="U10" s="227"/>
      <c r="V10" s="292" t="s">
        <v>373</v>
      </c>
      <c r="W10" s="305" t="s">
        <v>372</v>
      </c>
      <c r="X10" s="292" t="s">
        <v>178</v>
      </c>
      <c r="Y10" s="292" t="s">
        <v>179</v>
      </c>
      <c r="Z10" s="227" t="s">
        <v>184</v>
      </c>
      <c r="AA10" s="305" t="s">
        <v>375</v>
      </c>
      <c r="AB10" s="292" t="s">
        <v>385</v>
      </c>
      <c r="AC10" s="292" t="s">
        <v>378</v>
      </c>
      <c r="AD10" s="305" t="s">
        <v>183</v>
      </c>
      <c r="AE10" s="307" t="s">
        <v>180</v>
      </c>
      <c r="AF10" s="292" t="s">
        <v>181</v>
      </c>
      <c r="AG10" s="227" t="s">
        <v>182</v>
      </c>
      <c r="AH10" s="293"/>
      <c r="AI10" s="224"/>
      <c r="AJ10" s="224"/>
      <c r="AK10" s="224"/>
      <c r="AL10" s="311"/>
      <c r="AM10" s="312"/>
      <c r="AN10" s="225" t="s">
        <v>316</v>
      </c>
      <c r="AO10" s="293"/>
      <c r="AP10" s="40"/>
      <c r="AQ10" s="38" t="s">
        <v>304</v>
      </c>
    </row>
    <row r="11" spans="1:43" ht="15" customHeight="1">
      <c r="A11" s="305"/>
      <c r="B11" s="311"/>
      <c r="C11" s="312"/>
      <c r="D11" s="305"/>
      <c r="E11" s="304"/>
      <c r="F11" s="293"/>
      <c r="G11" s="228"/>
      <c r="H11" s="305"/>
      <c r="I11" s="227" t="s">
        <v>368</v>
      </c>
      <c r="J11" s="227" t="s">
        <v>369</v>
      </c>
      <c r="K11" s="227"/>
      <c r="L11" s="301"/>
      <c r="M11" s="231"/>
      <c r="N11" s="301"/>
      <c r="O11" s="228"/>
      <c r="P11" s="293"/>
      <c r="Q11" s="293"/>
      <c r="R11" s="293"/>
      <c r="S11" s="306"/>
      <c r="T11" s="305"/>
      <c r="U11" s="228"/>
      <c r="V11" s="293"/>
      <c r="W11" s="305"/>
      <c r="X11" s="293"/>
      <c r="Y11" s="293"/>
      <c r="Z11" s="228" t="s">
        <v>182</v>
      </c>
      <c r="AA11" s="305"/>
      <c r="AB11" s="293"/>
      <c r="AC11" s="293"/>
      <c r="AD11" s="305"/>
      <c r="AE11" s="305"/>
      <c r="AF11" s="293"/>
      <c r="AG11" s="228" t="s">
        <v>184</v>
      </c>
      <c r="AH11" s="293"/>
      <c r="AI11" s="224" t="s">
        <v>135</v>
      </c>
      <c r="AJ11" s="224" t="s">
        <v>305</v>
      </c>
      <c r="AK11" s="224" t="s">
        <v>306</v>
      </c>
      <c r="AL11" s="311"/>
      <c r="AM11" s="312"/>
      <c r="AN11" s="225"/>
      <c r="AO11" s="293"/>
    </row>
    <row r="12" spans="1:43" ht="21.75" customHeight="1">
      <c r="A12" s="305"/>
      <c r="B12" s="320"/>
      <c r="C12" s="321"/>
      <c r="D12" s="305"/>
      <c r="E12" s="304"/>
      <c r="F12" s="303"/>
      <c r="G12" s="229"/>
      <c r="H12" s="305"/>
      <c r="I12" s="229"/>
      <c r="J12" s="229"/>
      <c r="K12" s="229"/>
      <c r="L12" s="302"/>
      <c r="M12" s="232"/>
      <c r="N12" s="302"/>
      <c r="O12" s="229"/>
      <c r="P12" s="303"/>
      <c r="Q12" s="303"/>
      <c r="R12" s="303"/>
      <c r="S12" s="306"/>
      <c r="T12" s="305"/>
      <c r="U12" s="229"/>
      <c r="V12" s="303"/>
      <c r="W12" s="305"/>
      <c r="X12" s="303"/>
      <c r="Y12" s="229"/>
      <c r="Z12" s="229"/>
      <c r="AA12" s="305"/>
      <c r="AB12" s="303"/>
      <c r="AC12" s="303"/>
      <c r="AD12" s="305"/>
      <c r="AE12" s="305"/>
      <c r="AF12" s="229"/>
      <c r="AG12" s="229"/>
      <c r="AH12" s="303"/>
      <c r="AI12" s="229"/>
      <c r="AJ12" s="229"/>
      <c r="AK12" s="229"/>
      <c r="AL12" s="221" t="s">
        <v>135</v>
      </c>
      <c r="AM12" s="221" t="s">
        <v>305</v>
      </c>
      <c r="AN12" s="229"/>
      <c r="AO12" s="303"/>
    </row>
    <row r="13" spans="1:43">
      <c r="A13" s="121">
        <v>1</v>
      </c>
      <c r="B13" s="294">
        <v>2</v>
      </c>
      <c r="C13" s="295"/>
      <c r="D13" s="121">
        <v>3</v>
      </c>
      <c r="E13" s="152">
        <v>4</v>
      </c>
      <c r="F13" s="121">
        <v>5</v>
      </c>
      <c r="G13" s="121"/>
      <c r="H13" s="121">
        <v>6</v>
      </c>
      <c r="I13" s="121"/>
      <c r="J13" s="121"/>
      <c r="K13" s="121"/>
      <c r="L13" s="152">
        <v>7</v>
      </c>
      <c r="M13" s="152"/>
      <c r="N13" s="152">
        <v>8</v>
      </c>
      <c r="O13" s="139"/>
      <c r="P13" s="137">
        <v>9</v>
      </c>
      <c r="Q13" s="121">
        <v>10</v>
      </c>
      <c r="R13" s="121">
        <v>11</v>
      </c>
      <c r="S13" s="121">
        <v>12</v>
      </c>
      <c r="T13" s="121">
        <v>20</v>
      </c>
      <c r="U13" s="121"/>
      <c r="V13" s="121">
        <v>13</v>
      </c>
      <c r="W13" s="121">
        <v>14</v>
      </c>
      <c r="X13" s="121">
        <v>15</v>
      </c>
      <c r="Y13" s="121">
        <v>16</v>
      </c>
      <c r="Z13" s="121">
        <v>17</v>
      </c>
      <c r="AA13" s="121">
        <v>18</v>
      </c>
      <c r="AB13" s="121">
        <v>19</v>
      </c>
      <c r="AC13" s="121">
        <v>20</v>
      </c>
      <c r="AD13" s="121">
        <v>21</v>
      </c>
      <c r="AE13" s="121">
        <v>20</v>
      </c>
      <c r="AF13" s="121">
        <v>21</v>
      </c>
      <c r="AG13" s="121">
        <v>22</v>
      </c>
      <c r="AH13" s="121">
        <v>22</v>
      </c>
      <c r="AI13" s="121">
        <v>23</v>
      </c>
      <c r="AJ13" s="121">
        <v>24</v>
      </c>
      <c r="AK13" s="121">
        <v>25</v>
      </c>
      <c r="AL13" s="121">
        <v>22</v>
      </c>
      <c r="AM13" s="121">
        <v>23</v>
      </c>
      <c r="AN13" s="121">
        <v>23</v>
      </c>
      <c r="AO13" s="121">
        <v>24</v>
      </c>
    </row>
    <row r="14" spans="1:43" ht="40.5" customHeight="1">
      <c r="A14" s="147">
        <v>1</v>
      </c>
      <c r="B14" s="122" t="s">
        <v>389</v>
      </c>
      <c r="C14" s="123">
        <v>1</v>
      </c>
      <c r="D14" s="214" t="s">
        <v>390</v>
      </c>
      <c r="E14" s="153">
        <f>IF(LEN(D14)&gt;1,1,0)</f>
        <v>1</v>
      </c>
      <c r="F14" s="124" t="s">
        <v>366</v>
      </c>
      <c r="G14" s="124" t="str">
        <f>IF(F14="KONSULTASI","A","B")</f>
        <v>A</v>
      </c>
      <c r="H14" s="32">
        <v>6000000</v>
      </c>
      <c r="I14" s="33">
        <f>IF(AND(G14="A",H14&gt;50000000),2,4)</f>
        <v>4</v>
      </c>
      <c r="J14" s="33">
        <f>IF(AND(G14="B",H14&gt;200000000),2,4)</f>
        <v>4</v>
      </c>
      <c r="K14" s="33">
        <f>J14*I14</f>
        <v>16</v>
      </c>
      <c r="L14" s="162" t="str">
        <f>IF(K14=8,1,"")</f>
        <v/>
      </c>
      <c r="M14" s="162" t="str">
        <f>IF(L14=1,H14,"")</f>
        <v/>
      </c>
      <c r="N14" s="162">
        <f t="shared" ref="N14:N59" si="0">IF(K14=16,1,"")</f>
        <v>1</v>
      </c>
      <c r="O14" s="128">
        <f>IF(N14=1,H14,"")</f>
        <v>6000000</v>
      </c>
      <c r="P14" s="33" t="s">
        <v>30</v>
      </c>
      <c r="Q14" s="33" t="s">
        <v>323</v>
      </c>
      <c r="R14" s="30" t="s">
        <v>315</v>
      </c>
      <c r="S14" s="31" t="s">
        <v>302</v>
      </c>
      <c r="T14" s="31">
        <f t="shared" ref="T14:T59" si="1">IF(S14="SUDAH",1,"")</f>
        <v>1</v>
      </c>
      <c r="U14" s="31">
        <f t="shared" ref="U14:U59" si="2">IF(S14="SUDAH",5,3)</f>
        <v>5</v>
      </c>
      <c r="V14" s="131">
        <f t="shared" ref="V14:V59" si="3">IF(T14=1,H14,"-")</f>
        <v>6000000</v>
      </c>
      <c r="W14" s="31" t="s">
        <v>465</v>
      </c>
      <c r="X14" s="133">
        <f t="shared" ref="X14:X59" si="4">IF(W14=0,"",1)</f>
        <v>1</v>
      </c>
      <c r="Y14" s="133" t="str">
        <f>IF($W14=0,1,"")</f>
        <v/>
      </c>
      <c r="Z14" s="131">
        <f t="shared" ref="Z14:Z35" si="5">IF(X14=1,H14,"-")</f>
        <v>6000000</v>
      </c>
      <c r="AA14" s="32">
        <v>5800000</v>
      </c>
      <c r="AB14" s="33" t="s">
        <v>466</v>
      </c>
      <c r="AC14" s="145">
        <f t="shared" ref="AC14:AC19" si="6">AA14</f>
        <v>5800000</v>
      </c>
      <c r="AD14" s="102">
        <v>42402</v>
      </c>
      <c r="AE14" s="133">
        <f t="shared" ref="AE14:AE59" si="7">IF(AD14=0,"",1)</f>
        <v>1</v>
      </c>
      <c r="AF14" s="136" t="str">
        <f t="shared" ref="AF14:AF59" si="8">IF(AD14=0,1,"")</f>
        <v/>
      </c>
      <c r="AG14" s="131">
        <f t="shared" ref="AG14:AG59" si="9">IF(AE14=1,$H14,"-")</f>
        <v>6000000</v>
      </c>
      <c r="AH14" s="31" t="s">
        <v>305</v>
      </c>
      <c r="AI14" s="34">
        <f t="shared" ref="AI14:AI59" si="10">IF(AH14="ULP",1,0)</f>
        <v>0</v>
      </c>
      <c r="AJ14" s="34">
        <f t="shared" ref="AJ14:AJ59" si="11">IF(AH14="ULP",0,1)</f>
        <v>1</v>
      </c>
      <c r="AK14" s="34">
        <f t="shared" ref="AK14:AK59" si="12">U14-AI14</f>
        <v>5</v>
      </c>
      <c r="AL14" s="34">
        <f t="shared" ref="AL14:AL59" si="13">IF(AK14=4,1,0)</f>
        <v>0</v>
      </c>
      <c r="AM14" s="34">
        <f t="shared" ref="AM14:AM59" si="14">IF(AK14=5,1,0)</f>
        <v>1</v>
      </c>
      <c r="AN14" s="31" t="s">
        <v>496</v>
      </c>
      <c r="AO14" s="30" t="s">
        <v>497</v>
      </c>
      <c r="AP14" s="105"/>
    </row>
    <row r="15" spans="1:43" ht="39.75" customHeight="1">
      <c r="A15" s="30"/>
      <c r="B15" s="122"/>
      <c r="C15" s="123">
        <f>C14+1</f>
        <v>2</v>
      </c>
      <c r="D15" s="211" t="s">
        <v>391</v>
      </c>
      <c r="E15" s="153">
        <f t="shared" ref="E15:E59" si="15">IF(LEN(D15)&gt;1,1,0)</f>
        <v>1</v>
      </c>
      <c r="F15" s="124" t="s">
        <v>366</v>
      </c>
      <c r="G15" s="124" t="str">
        <f t="shared" ref="G15:G59" si="16">IF(F15="KONSULTASI","A","B")</f>
        <v>A</v>
      </c>
      <c r="H15" s="32">
        <v>4556840</v>
      </c>
      <c r="I15" s="32">
        <f t="shared" ref="I15:I59" si="17">IF(AND(G15="A",H15&gt;50000000),2,4)</f>
        <v>4</v>
      </c>
      <c r="J15" s="32">
        <f t="shared" ref="J15:J59" si="18">IF(AND(G15="B",H15&gt;200000000),2,4)</f>
        <v>4</v>
      </c>
      <c r="K15" s="33">
        <f t="shared" ref="K15:K59" si="19">J15*I15</f>
        <v>16</v>
      </c>
      <c r="L15" s="162" t="str">
        <f t="shared" ref="L15:L59" si="20">IF(K15=8,1,"")</f>
        <v/>
      </c>
      <c r="M15" s="162" t="str">
        <f t="shared" ref="M15:M59" si="21">IF(L15=1,H15,"")</f>
        <v/>
      </c>
      <c r="N15" s="162">
        <f t="shared" si="0"/>
        <v>1</v>
      </c>
      <c r="O15" s="128">
        <f t="shared" ref="O15:O59" si="22">IF(N15=1,H15,"")</f>
        <v>4556840</v>
      </c>
      <c r="P15" s="33" t="s">
        <v>30</v>
      </c>
      <c r="Q15" s="33" t="s">
        <v>323</v>
      </c>
      <c r="R15" s="30" t="s">
        <v>315</v>
      </c>
      <c r="S15" s="31" t="s">
        <v>302</v>
      </c>
      <c r="T15" s="31">
        <f t="shared" si="1"/>
        <v>1</v>
      </c>
      <c r="U15" s="31">
        <f t="shared" si="2"/>
        <v>5</v>
      </c>
      <c r="V15" s="131">
        <f t="shared" si="3"/>
        <v>4556840</v>
      </c>
      <c r="W15" s="31" t="s">
        <v>467</v>
      </c>
      <c r="X15" s="133">
        <f t="shared" si="4"/>
        <v>1</v>
      </c>
      <c r="Y15" s="133" t="str">
        <f t="shared" ref="Y15:Y59" si="23">IF($W15=0,1,"")</f>
        <v/>
      </c>
      <c r="Z15" s="134">
        <f t="shared" si="5"/>
        <v>4556840</v>
      </c>
      <c r="AA15" s="32">
        <v>4350000</v>
      </c>
      <c r="AB15" s="33" t="s">
        <v>468</v>
      </c>
      <c r="AC15" s="145">
        <f t="shared" si="6"/>
        <v>4350000</v>
      </c>
      <c r="AD15" s="102">
        <v>42395</v>
      </c>
      <c r="AE15" s="133">
        <f t="shared" si="7"/>
        <v>1</v>
      </c>
      <c r="AF15" s="136" t="str">
        <f t="shared" si="8"/>
        <v/>
      </c>
      <c r="AG15" s="131">
        <f t="shared" si="9"/>
        <v>4556840</v>
      </c>
      <c r="AH15" s="31" t="s">
        <v>305</v>
      </c>
      <c r="AI15" s="34">
        <f t="shared" si="10"/>
        <v>0</v>
      </c>
      <c r="AJ15" s="34">
        <f t="shared" si="11"/>
        <v>1</v>
      </c>
      <c r="AK15" s="34">
        <f t="shared" si="12"/>
        <v>5</v>
      </c>
      <c r="AL15" s="34">
        <f t="shared" si="13"/>
        <v>0</v>
      </c>
      <c r="AM15" s="34">
        <f t="shared" si="14"/>
        <v>1</v>
      </c>
      <c r="AN15" s="31" t="s">
        <v>496</v>
      </c>
      <c r="AO15" s="30" t="s">
        <v>497</v>
      </c>
      <c r="AP15" s="105"/>
    </row>
    <row r="16" spans="1:43" ht="58.2" customHeight="1">
      <c r="A16" s="30"/>
      <c r="B16" s="122"/>
      <c r="C16" s="123">
        <f t="shared" ref="C16:C30" si="24">C15+1</f>
        <v>3</v>
      </c>
      <c r="D16" s="212" t="s">
        <v>612</v>
      </c>
      <c r="E16" s="153">
        <f t="shared" si="15"/>
        <v>1</v>
      </c>
      <c r="F16" s="124" t="s">
        <v>366</v>
      </c>
      <c r="G16" s="124" t="str">
        <f t="shared" si="16"/>
        <v>A</v>
      </c>
      <c r="H16" s="32">
        <v>13680000</v>
      </c>
      <c r="I16" s="32">
        <f t="shared" si="17"/>
        <v>4</v>
      </c>
      <c r="J16" s="32">
        <f t="shared" si="18"/>
        <v>4</v>
      </c>
      <c r="K16" s="33">
        <f t="shared" si="19"/>
        <v>16</v>
      </c>
      <c r="L16" s="162" t="str">
        <f t="shared" si="20"/>
        <v/>
      </c>
      <c r="M16" s="162" t="str">
        <f t="shared" si="21"/>
        <v/>
      </c>
      <c r="N16" s="162">
        <f t="shared" si="0"/>
        <v>1</v>
      </c>
      <c r="O16" s="128">
        <f t="shared" si="22"/>
        <v>13680000</v>
      </c>
      <c r="P16" s="33" t="s">
        <v>30</v>
      </c>
      <c r="Q16" s="33" t="s">
        <v>323</v>
      </c>
      <c r="R16" s="30" t="s">
        <v>315</v>
      </c>
      <c r="S16" s="31" t="s">
        <v>302</v>
      </c>
      <c r="T16" s="31">
        <f t="shared" si="1"/>
        <v>1</v>
      </c>
      <c r="U16" s="31">
        <f t="shared" si="2"/>
        <v>5</v>
      </c>
      <c r="V16" s="131">
        <f t="shared" si="3"/>
        <v>13680000</v>
      </c>
      <c r="W16" s="31" t="s">
        <v>469</v>
      </c>
      <c r="X16" s="133">
        <f t="shared" si="4"/>
        <v>1</v>
      </c>
      <c r="Y16" s="133" t="str">
        <f t="shared" si="23"/>
        <v/>
      </c>
      <c r="Z16" s="134">
        <f t="shared" si="5"/>
        <v>13680000</v>
      </c>
      <c r="AA16" s="32">
        <v>13400000</v>
      </c>
      <c r="AB16" s="33" t="s">
        <v>470</v>
      </c>
      <c r="AC16" s="145">
        <f t="shared" si="6"/>
        <v>13400000</v>
      </c>
      <c r="AD16" s="102">
        <v>42405</v>
      </c>
      <c r="AE16" s="133">
        <f t="shared" si="7"/>
        <v>1</v>
      </c>
      <c r="AF16" s="136" t="str">
        <f t="shared" si="8"/>
        <v/>
      </c>
      <c r="AG16" s="131">
        <f t="shared" si="9"/>
        <v>13680000</v>
      </c>
      <c r="AH16" s="31" t="s">
        <v>305</v>
      </c>
      <c r="AI16" s="34">
        <f t="shared" si="10"/>
        <v>0</v>
      </c>
      <c r="AJ16" s="34">
        <f t="shared" si="11"/>
        <v>1</v>
      </c>
      <c r="AK16" s="34">
        <f t="shared" si="12"/>
        <v>5</v>
      </c>
      <c r="AL16" s="34">
        <f t="shared" si="13"/>
        <v>0</v>
      </c>
      <c r="AM16" s="34">
        <f t="shared" si="14"/>
        <v>1</v>
      </c>
      <c r="AN16" s="31" t="s">
        <v>496</v>
      </c>
      <c r="AO16" s="30" t="s">
        <v>497</v>
      </c>
      <c r="AP16" s="105"/>
    </row>
    <row r="17" spans="1:42" ht="41.25" customHeight="1">
      <c r="A17" s="30"/>
      <c r="B17" s="122"/>
      <c r="C17" s="123">
        <f t="shared" si="24"/>
        <v>4</v>
      </c>
      <c r="D17" s="211" t="s">
        <v>392</v>
      </c>
      <c r="E17" s="153">
        <f t="shared" si="15"/>
        <v>1</v>
      </c>
      <c r="F17" s="124" t="s">
        <v>366</v>
      </c>
      <c r="G17" s="124" t="str">
        <f t="shared" si="16"/>
        <v>A</v>
      </c>
      <c r="H17" s="32">
        <v>4200000</v>
      </c>
      <c r="I17" s="32">
        <f t="shared" si="17"/>
        <v>4</v>
      </c>
      <c r="J17" s="32">
        <f t="shared" si="18"/>
        <v>4</v>
      </c>
      <c r="K17" s="33">
        <f t="shared" si="19"/>
        <v>16</v>
      </c>
      <c r="L17" s="162" t="str">
        <f t="shared" si="20"/>
        <v/>
      </c>
      <c r="M17" s="162" t="str">
        <f t="shared" si="21"/>
        <v/>
      </c>
      <c r="N17" s="162">
        <f t="shared" si="0"/>
        <v>1</v>
      </c>
      <c r="O17" s="128">
        <f t="shared" si="22"/>
        <v>4200000</v>
      </c>
      <c r="P17" s="33" t="s">
        <v>30</v>
      </c>
      <c r="Q17" s="33" t="s">
        <v>323</v>
      </c>
      <c r="R17" s="30" t="s">
        <v>315</v>
      </c>
      <c r="S17" s="31" t="s">
        <v>302</v>
      </c>
      <c r="T17" s="31">
        <f t="shared" si="1"/>
        <v>1</v>
      </c>
      <c r="U17" s="31">
        <f t="shared" si="2"/>
        <v>5</v>
      </c>
      <c r="V17" s="131">
        <f t="shared" si="3"/>
        <v>4200000</v>
      </c>
      <c r="W17" s="31" t="s">
        <v>471</v>
      </c>
      <c r="X17" s="133">
        <f t="shared" si="4"/>
        <v>1</v>
      </c>
      <c r="Y17" s="133" t="str">
        <f t="shared" si="23"/>
        <v/>
      </c>
      <c r="Z17" s="134">
        <f t="shared" si="5"/>
        <v>4200000</v>
      </c>
      <c r="AA17" s="32">
        <v>4150000</v>
      </c>
      <c r="AB17" s="33" t="s">
        <v>472</v>
      </c>
      <c r="AC17" s="145">
        <f t="shared" si="6"/>
        <v>4150000</v>
      </c>
      <c r="AD17" s="102">
        <v>42395</v>
      </c>
      <c r="AE17" s="133">
        <f t="shared" si="7"/>
        <v>1</v>
      </c>
      <c r="AF17" s="136" t="str">
        <f t="shared" si="8"/>
        <v/>
      </c>
      <c r="AG17" s="131">
        <f t="shared" si="9"/>
        <v>4200000</v>
      </c>
      <c r="AH17" s="31" t="s">
        <v>305</v>
      </c>
      <c r="AI17" s="34">
        <f t="shared" si="10"/>
        <v>0</v>
      </c>
      <c r="AJ17" s="34">
        <f t="shared" si="11"/>
        <v>1</v>
      </c>
      <c r="AK17" s="34">
        <f t="shared" si="12"/>
        <v>5</v>
      </c>
      <c r="AL17" s="34">
        <f t="shared" si="13"/>
        <v>0</v>
      </c>
      <c r="AM17" s="34">
        <f t="shared" si="14"/>
        <v>1</v>
      </c>
      <c r="AN17" s="31" t="s">
        <v>496</v>
      </c>
      <c r="AO17" s="30" t="s">
        <v>497</v>
      </c>
      <c r="AP17" s="105"/>
    </row>
    <row r="18" spans="1:42" ht="29.25" customHeight="1">
      <c r="A18" s="30"/>
      <c r="B18" s="122"/>
      <c r="C18" s="123">
        <f t="shared" si="24"/>
        <v>5</v>
      </c>
      <c r="D18" s="211" t="s">
        <v>393</v>
      </c>
      <c r="E18" s="153">
        <f t="shared" si="15"/>
        <v>1</v>
      </c>
      <c r="F18" s="124" t="s">
        <v>364</v>
      </c>
      <c r="G18" s="124" t="str">
        <f t="shared" si="16"/>
        <v>B</v>
      </c>
      <c r="H18" s="32">
        <v>25000000</v>
      </c>
      <c r="I18" s="32">
        <f t="shared" si="17"/>
        <v>4</v>
      </c>
      <c r="J18" s="32">
        <f t="shared" si="18"/>
        <v>4</v>
      </c>
      <c r="K18" s="33">
        <f t="shared" si="19"/>
        <v>16</v>
      </c>
      <c r="L18" s="162" t="str">
        <f t="shared" si="20"/>
        <v/>
      </c>
      <c r="M18" s="162" t="str">
        <f t="shared" si="21"/>
        <v/>
      </c>
      <c r="N18" s="162">
        <f t="shared" si="0"/>
        <v>1</v>
      </c>
      <c r="O18" s="128">
        <f t="shared" si="22"/>
        <v>25000000</v>
      </c>
      <c r="P18" s="33" t="s">
        <v>30</v>
      </c>
      <c r="Q18" s="33" t="s">
        <v>323</v>
      </c>
      <c r="R18" s="30" t="s">
        <v>315</v>
      </c>
      <c r="S18" s="31" t="s">
        <v>302</v>
      </c>
      <c r="T18" s="31">
        <f t="shared" si="1"/>
        <v>1</v>
      </c>
      <c r="U18" s="31">
        <f t="shared" si="2"/>
        <v>5</v>
      </c>
      <c r="V18" s="131">
        <f t="shared" si="3"/>
        <v>25000000</v>
      </c>
      <c r="W18" s="31" t="s">
        <v>473</v>
      </c>
      <c r="X18" s="133">
        <f t="shared" si="4"/>
        <v>1</v>
      </c>
      <c r="Y18" s="133" t="str">
        <f t="shared" si="23"/>
        <v/>
      </c>
      <c r="Z18" s="134">
        <f t="shared" si="5"/>
        <v>25000000</v>
      </c>
      <c r="AA18" s="32">
        <v>22000000</v>
      </c>
      <c r="AB18" s="33" t="s">
        <v>474</v>
      </c>
      <c r="AC18" s="145">
        <f t="shared" si="6"/>
        <v>22000000</v>
      </c>
      <c r="AD18" s="102">
        <v>42439</v>
      </c>
      <c r="AE18" s="133">
        <f t="shared" si="7"/>
        <v>1</v>
      </c>
      <c r="AF18" s="136" t="str">
        <f t="shared" si="8"/>
        <v/>
      </c>
      <c r="AG18" s="131">
        <f t="shared" si="9"/>
        <v>25000000</v>
      </c>
      <c r="AH18" s="31" t="s">
        <v>305</v>
      </c>
      <c r="AI18" s="34">
        <f t="shared" si="10"/>
        <v>0</v>
      </c>
      <c r="AJ18" s="34">
        <f t="shared" si="11"/>
        <v>1</v>
      </c>
      <c r="AK18" s="34">
        <f t="shared" si="12"/>
        <v>5</v>
      </c>
      <c r="AL18" s="34">
        <f t="shared" si="13"/>
        <v>0</v>
      </c>
      <c r="AM18" s="34">
        <f t="shared" si="14"/>
        <v>1</v>
      </c>
      <c r="AN18" s="31" t="s">
        <v>496</v>
      </c>
      <c r="AO18" s="30" t="s">
        <v>498</v>
      </c>
      <c r="AP18" s="105"/>
    </row>
    <row r="19" spans="1:42" ht="50.25" customHeight="1">
      <c r="A19" s="30"/>
      <c r="B19" s="122"/>
      <c r="C19" s="123">
        <f t="shared" si="24"/>
        <v>6</v>
      </c>
      <c r="D19" s="210" t="s">
        <v>534</v>
      </c>
      <c r="E19" s="153">
        <f t="shared" si="15"/>
        <v>1</v>
      </c>
      <c r="F19" s="124" t="s">
        <v>366</v>
      </c>
      <c r="G19" s="124" t="str">
        <f t="shared" si="16"/>
        <v>A</v>
      </c>
      <c r="H19" s="32">
        <v>132000000</v>
      </c>
      <c r="I19" s="32">
        <f t="shared" si="17"/>
        <v>2</v>
      </c>
      <c r="J19" s="32">
        <f t="shared" si="18"/>
        <v>4</v>
      </c>
      <c r="K19" s="33">
        <f t="shared" si="19"/>
        <v>8</v>
      </c>
      <c r="L19" s="162">
        <f t="shared" si="20"/>
        <v>1</v>
      </c>
      <c r="M19" s="162">
        <f t="shared" si="21"/>
        <v>132000000</v>
      </c>
      <c r="N19" s="162" t="str">
        <f t="shared" si="0"/>
        <v/>
      </c>
      <c r="O19" s="128" t="str">
        <f t="shared" si="22"/>
        <v/>
      </c>
      <c r="P19" s="33" t="s">
        <v>30</v>
      </c>
      <c r="Q19" s="33" t="s">
        <v>322</v>
      </c>
      <c r="R19" s="30" t="s">
        <v>311</v>
      </c>
      <c r="S19" s="31" t="s">
        <v>302</v>
      </c>
      <c r="T19" s="31">
        <f t="shared" si="1"/>
        <v>1</v>
      </c>
      <c r="U19" s="31">
        <f t="shared" si="2"/>
        <v>5</v>
      </c>
      <c r="V19" s="131">
        <f t="shared" si="3"/>
        <v>132000000</v>
      </c>
      <c r="W19" s="31" t="s">
        <v>555</v>
      </c>
      <c r="X19" s="133">
        <f t="shared" si="4"/>
        <v>1</v>
      </c>
      <c r="Y19" s="133" t="str">
        <f t="shared" si="23"/>
        <v/>
      </c>
      <c r="Z19" s="134">
        <f t="shared" si="5"/>
        <v>132000000</v>
      </c>
      <c r="AA19" s="32">
        <v>118346800</v>
      </c>
      <c r="AB19" s="33" t="s">
        <v>556</v>
      </c>
      <c r="AC19" s="145">
        <f t="shared" si="6"/>
        <v>118346800</v>
      </c>
      <c r="AD19" s="102"/>
      <c r="AE19" s="133" t="str">
        <f t="shared" si="7"/>
        <v/>
      </c>
      <c r="AF19" s="136">
        <f t="shared" si="8"/>
        <v>1</v>
      </c>
      <c r="AG19" s="131" t="str">
        <f t="shared" si="9"/>
        <v>-</v>
      </c>
      <c r="AH19" s="31" t="s">
        <v>135</v>
      </c>
      <c r="AI19" s="34">
        <f>IF(AH19="ULP",1,0)</f>
        <v>1</v>
      </c>
      <c r="AJ19" s="34">
        <f t="shared" si="11"/>
        <v>0</v>
      </c>
      <c r="AK19" s="34">
        <f>U19-AI19</f>
        <v>4</v>
      </c>
      <c r="AL19" s="34">
        <f t="shared" si="13"/>
        <v>1</v>
      </c>
      <c r="AM19" s="34">
        <f t="shared" si="14"/>
        <v>0</v>
      </c>
      <c r="AN19" s="31" t="s">
        <v>496</v>
      </c>
      <c r="AO19" s="30" t="s">
        <v>497</v>
      </c>
      <c r="AP19" s="105"/>
    </row>
    <row r="20" spans="1:42" ht="26.25" customHeight="1">
      <c r="A20" s="31"/>
      <c r="B20" s="148"/>
      <c r="C20" s="123">
        <v>7</v>
      </c>
      <c r="D20" s="203" t="s">
        <v>395</v>
      </c>
      <c r="E20" s="153">
        <f t="shared" si="15"/>
        <v>1</v>
      </c>
      <c r="F20" s="124" t="s">
        <v>365</v>
      </c>
      <c r="G20" s="124" t="str">
        <f t="shared" si="16"/>
        <v>B</v>
      </c>
      <c r="H20" s="32">
        <v>150000000</v>
      </c>
      <c r="I20" s="32">
        <f t="shared" si="17"/>
        <v>4</v>
      </c>
      <c r="J20" s="32">
        <f t="shared" si="18"/>
        <v>4</v>
      </c>
      <c r="K20" s="33">
        <f t="shared" si="19"/>
        <v>16</v>
      </c>
      <c r="L20" s="162" t="str">
        <f t="shared" si="20"/>
        <v/>
      </c>
      <c r="M20" s="162" t="str">
        <f t="shared" si="21"/>
        <v/>
      </c>
      <c r="N20" s="162">
        <f t="shared" si="0"/>
        <v>1</v>
      </c>
      <c r="O20" s="128">
        <f t="shared" si="22"/>
        <v>150000000</v>
      </c>
      <c r="P20" s="33" t="s">
        <v>30</v>
      </c>
      <c r="Q20" s="33" t="s">
        <v>323</v>
      </c>
      <c r="R20" s="30" t="s">
        <v>315</v>
      </c>
      <c r="S20" s="31" t="s">
        <v>302</v>
      </c>
      <c r="T20" s="31">
        <f t="shared" si="1"/>
        <v>1</v>
      </c>
      <c r="U20" s="31">
        <f t="shared" si="2"/>
        <v>5</v>
      </c>
      <c r="V20" s="131">
        <f t="shared" si="3"/>
        <v>150000000</v>
      </c>
      <c r="W20" s="31" t="s">
        <v>540</v>
      </c>
      <c r="X20" s="133">
        <f t="shared" si="4"/>
        <v>1</v>
      </c>
      <c r="Y20" s="133" t="str">
        <f t="shared" si="23"/>
        <v/>
      </c>
      <c r="Z20" s="134">
        <f t="shared" si="5"/>
        <v>150000000</v>
      </c>
      <c r="AA20" s="32">
        <v>149700000</v>
      </c>
      <c r="AB20" s="184" t="s">
        <v>553</v>
      </c>
      <c r="AC20" s="145">
        <f>44910000+104790000</f>
        <v>149700000</v>
      </c>
      <c r="AD20" s="199">
        <v>42487</v>
      </c>
      <c r="AE20" s="133">
        <f t="shared" si="7"/>
        <v>1</v>
      </c>
      <c r="AF20" s="136" t="str">
        <f t="shared" si="8"/>
        <v/>
      </c>
      <c r="AG20" s="131">
        <f t="shared" si="9"/>
        <v>150000000</v>
      </c>
      <c r="AH20" s="31" t="s">
        <v>305</v>
      </c>
      <c r="AI20" s="34">
        <f t="shared" si="10"/>
        <v>0</v>
      </c>
      <c r="AJ20" s="34">
        <f t="shared" si="11"/>
        <v>1</v>
      </c>
      <c r="AK20" s="34">
        <f t="shared" si="12"/>
        <v>5</v>
      </c>
      <c r="AL20" s="34">
        <f t="shared" si="13"/>
        <v>0</v>
      </c>
      <c r="AM20" s="34">
        <f t="shared" si="14"/>
        <v>1</v>
      </c>
      <c r="AN20" s="31" t="s">
        <v>496</v>
      </c>
      <c r="AO20" s="30" t="s">
        <v>552</v>
      </c>
      <c r="AP20" s="105"/>
    </row>
    <row r="21" spans="1:42" ht="33.6" customHeight="1">
      <c r="A21" s="31"/>
      <c r="B21" s="148"/>
      <c r="C21" s="123">
        <v>8</v>
      </c>
      <c r="D21" s="204" t="s">
        <v>531</v>
      </c>
      <c r="E21" s="153">
        <f t="shared" si="15"/>
        <v>1</v>
      </c>
      <c r="F21" s="124" t="s">
        <v>365</v>
      </c>
      <c r="G21" s="124" t="str">
        <f t="shared" si="16"/>
        <v>B</v>
      </c>
      <c r="H21" s="32">
        <v>105000000</v>
      </c>
      <c r="I21" s="32">
        <f t="shared" si="17"/>
        <v>4</v>
      </c>
      <c r="J21" s="32">
        <f t="shared" si="18"/>
        <v>4</v>
      </c>
      <c r="K21" s="33">
        <f t="shared" si="19"/>
        <v>16</v>
      </c>
      <c r="L21" s="162" t="str">
        <f t="shared" si="20"/>
        <v/>
      </c>
      <c r="M21" s="162" t="str">
        <f t="shared" si="21"/>
        <v/>
      </c>
      <c r="N21" s="162">
        <f t="shared" si="0"/>
        <v>1</v>
      </c>
      <c r="O21" s="128">
        <f t="shared" si="22"/>
        <v>105000000</v>
      </c>
      <c r="P21" s="33" t="s">
        <v>30</v>
      </c>
      <c r="Q21" s="33" t="s">
        <v>323</v>
      </c>
      <c r="R21" s="30" t="s">
        <v>315</v>
      </c>
      <c r="S21" s="31" t="s">
        <v>302</v>
      </c>
      <c r="T21" s="31">
        <f t="shared" si="1"/>
        <v>1</v>
      </c>
      <c r="U21" s="31">
        <f t="shared" si="2"/>
        <v>5</v>
      </c>
      <c r="V21" s="131">
        <f t="shared" si="3"/>
        <v>105000000</v>
      </c>
      <c r="W21" s="31" t="s">
        <v>541</v>
      </c>
      <c r="X21" s="133">
        <f t="shared" si="4"/>
        <v>1</v>
      </c>
      <c r="Y21" s="133" t="str">
        <f t="shared" si="23"/>
        <v/>
      </c>
      <c r="Z21" s="134">
        <f t="shared" si="5"/>
        <v>105000000</v>
      </c>
      <c r="AA21" s="32">
        <v>104600000</v>
      </c>
      <c r="AB21" s="184" t="s">
        <v>547</v>
      </c>
      <c r="AC21" s="145">
        <f>AA21</f>
        <v>104600000</v>
      </c>
      <c r="AD21" s="102">
        <v>42485</v>
      </c>
      <c r="AE21" s="133">
        <f t="shared" si="7"/>
        <v>1</v>
      </c>
      <c r="AF21" s="136" t="str">
        <f t="shared" si="8"/>
        <v/>
      </c>
      <c r="AG21" s="131">
        <f t="shared" si="9"/>
        <v>105000000</v>
      </c>
      <c r="AH21" s="31" t="s">
        <v>305</v>
      </c>
      <c r="AI21" s="34">
        <f t="shared" si="10"/>
        <v>0</v>
      </c>
      <c r="AJ21" s="34">
        <f t="shared" si="11"/>
        <v>1</v>
      </c>
      <c r="AK21" s="34">
        <f t="shared" si="12"/>
        <v>5</v>
      </c>
      <c r="AL21" s="34">
        <f t="shared" si="13"/>
        <v>0</v>
      </c>
      <c r="AM21" s="34">
        <f t="shared" si="14"/>
        <v>1</v>
      </c>
      <c r="AN21" s="31" t="s">
        <v>496</v>
      </c>
      <c r="AO21" s="30" t="s">
        <v>549</v>
      </c>
      <c r="AP21" s="105"/>
    </row>
    <row r="22" spans="1:42" ht="41.4">
      <c r="A22" s="31"/>
      <c r="B22" s="148"/>
      <c r="C22" s="123">
        <f t="shared" si="24"/>
        <v>9</v>
      </c>
      <c r="D22" s="190" t="s">
        <v>396</v>
      </c>
      <c r="E22" s="153">
        <f t="shared" si="15"/>
        <v>1</v>
      </c>
      <c r="F22" s="124" t="s">
        <v>366</v>
      </c>
      <c r="G22" s="124" t="str">
        <f t="shared" si="16"/>
        <v>A</v>
      </c>
      <c r="H22" s="32">
        <v>100000000</v>
      </c>
      <c r="I22" s="32">
        <f t="shared" si="17"/>
        <v>2</v>
      </c>
      <c r="J22" s="32">
        <f t="shared" si="18"/>
        <v>4</v>
      </c>
      <c r="K22" s="33">
        <f t="shared" si="19"/>
        <v>8</v>
      </c>
      <c r="L22" s="162">
        <f t="shared" si="20"/>
        <v>1</v>
      </c>
      <c r="M22" s="162">
        <f t="shared" si="21"/>
        <v>100000000</v>
      </c>
      <c r="N22" s="162" t="str">
        <f t="shared" si="0"/>
        <v/>
      </c>
      <c r="O22" s="128" t="str">
        <f t="shared" si="22"/>
        <v/>
      </c>
      <c r="P22" s="33" t="s">
        <v>30</v>
      </c>
      <c r="Q22" s="33" t="s">
        <v>322</v>
      </c>
      <c r="R22" s="30" t="s">
        <v>311</v>
      </c>
      <c r="S22" s="31" t="s">
        <v>302</v>
      </c>
      <c r="T22" s="31">
        <f t="shared" si="1"/>
        <v>1</v>
      </c>
      <c r="U22" s="31">
        <f t="shared" si="2"/>
        <v>5</v>
      </c>
      <c r="V22" s="131">
        <f t="shared" si="3"/>
        <v>100000000</v>
      </c>
      <c r="W22" s="185" t="s">
        <v>522</v>
      </c>
      <c r="X22" s="181">
        <f t="shared" si="4"/>
        <v>1</v>
      </c>
      <c r="Y22" s="181" t="str">
        <f t="shared" si="23"/>
        <v/>
      </c>
      <c r="Z22" s="182">
        <f t="shared" si="5"/>
        <v>100000000</v>
      </c>
      <c r="AA22" s="188">
        <v>97136000</v>
      </c>
      <c r="AB22" s="183" t="s">
        <v>521</v>
      </c>
      <c r="AC22" s="145">
        <f>AA22</f>
        <v>97136000</v>
      </c>
      <c r="AD22" s="102">
        <v>42457</v>
      </c>
      <c r="AE22" s="133">
        <f t="shared" si="7"/>
        <v>1</v>
      </c>
      <c r="AF22" s="136" t="str">
        <f t="shared" si="8"/>
        <v/>
      </c>
      <c r="AG22" s="131">
        <f t="shared" si="9"/>
        <v>100000000</v>
      </c>
      <c r="AH22" s="31" t="s">
        <v>135</v>
      </c>
      <c r="AI22" s="34">
        <f t="shared" si="10"/>
        <v>1</v>
      </c>
      <c r="AJ22" s="34">
        <f t="shared" si="11"/>
        <v>0</v>
      </c>
      <c r="AK22" s="34">
        <f t="shared" si="12"/>
        <v>4</v>
      </c>
      <c r="AL22" s="34">
        <f t="shared" si="13"/>
        <v>1</v>
      </c>
      <c r="AM22" s="34">
        <f t="shared" si="14"/>
        <v>0</v>
      </c>
      <c r="AN22" s="31" t="s">
        <v>496</v>
      </c>
      <c r="AO22" s="189" t="s">
        <v>501</v>
      </c>
      <c r="AP22" s="105"/>
    </row>
    <row r="23" spans="1:42" ht="72">
      <c r="A23" s="150"/>
      <c r="B23" s="148"/>
      <c r="C23" s="123">
        <f t="shared" si="24"/>
        <v>10</v>
      </c>
      <c r="D23" s="213" t="s">
        <v>397</v>
      </c>
      <c r="E23" s="153">
        <f t="shared" si="15"/>
        <v>1</v>
      </c>
      <c r="F23" s="124" t="s">
        <v>365</v>
      </c>
      <c r="G23" s="124" t="str">
        <f t="shared" si="16"/>
        <v>B</v>
      </c>
      <c r="H23" s="32">
        <v>342000000</v>
      </c>
      <c r="I23" s="32">
        <f t="shared" si="17"/>
        <v>4</v>
      </c>
      <c r="J23" s="32">
        <f t="shared" si="18"/>
        <v>2</v>
      </c>
      <c r="K23" s="33">
        <f t="shared" si="19"/>
        <v>8</v>
      </c>
      <c r="L23" s="162">
        <f t="shared" si="20"/>
        <v>1</v>
      </c>
      <c r="M23" s="162">
        <f t="shared" si="21"/>
        <v>342000000</v>
      </c>
      <c r="N23" s="162" t="str">
        <f t="shared" si="0"/>
        <v/>
      </c>
      <c r="O23" s="128" t="str">
        <f t="shared" si="22"/>
        <v/>
      </c>
      <c r="P23" s="33" t="s">
        <v>30</v>
      </c>
      <c r="Q23" s="33" t="s">
        <v>322</v>
      </c>
      <c r="R23" s="30" t="s">
        <v>307</v>
      </c>
      <c r="S23" s="31" t="s">
        <v>302</v>
      </c>
      <c r="T23" s="31">
        <f t="shared" si="1"/>
        <v>1</v>
      </c>
      <c r="U23" s="31">
        <f t="shared" si="2"/>
        <v>5</v>
      </c>
      <c r="V23" s="131">
        <f t="shared" si="3"/>
        <v>342000000</v>
      </c>
      <c r="W23" s="31" t="s">
        <v>584</v>
      </c>
      <c r="X23" s="133">
        <f t="shared" si="4"/>
        <v>1</v>
      </c>
      <c r="Y23" s="133" t="str">
        <f t="shared" si="23"/>
        <v/>
      </c>
      <c r="Z23" s="134">
        <f t="shared" si="5"/>
        <v>342000000</v>
      </c>
      <c r="AA23" s="32">
        <v>337399999</v>
      </c>
      <c r="AB23" s="183" t="s">
        <v>558</v>
      </c>
      <c r="AC23" s="145">
        <f>101220000+101220000</f>
        <v>202440000</v>
      </c>
      <c r="AD23" s="102"/>
      <c r="AE23" s="133" t="str">
        <f t="shared" si="7"/>
        <v/>
      </c>
      <c r="AF23" s="136">
        <f t="shared" si="8"/>
        <v>1</v>
      </c>
      <c r="AG23" s="131" t="str">
        <f t="shared" si="9"/>
        <v>-</v>
      </c>
      <c r="AH23" s="31" t="s">
        <v>135</v>
      </c>
      <c r="AI23" s="34">
        <f t="shared" si="10"/>
        <v>1</v>
      </c>
      <c r="AJ23" s="34">
        <f t="shared" si="11"/>
        <v>0</v>
      </c>
      <c r="AK23" s="34">
        <f t="shared" si="12"/>
        <v>4</v>
      </c>
      <c r="AL23" s="34">
        <f t="shared" si="13"/>
        <v>1</v>
      </c>
      <c r="AM23" s="34">
        <f t="shared" si="14"/>
        <v>0</v>
      </c>
      <c r="AN23" s="31" t="s">
        <v>496</v>
      </c>
      <c r="AO23" s="30" t="s">
        <v>574</v>
      </c>
      <c r="AP23" s="105"/>
    </row>
    <row r="24" spans="1:42" ht="39.75" customHeight="1">
      <c r="A24" s="31"/>
      <c r="B24" s="148"/>
      <c r="C24" s="123">
        <f t="shared" si="24"/>
        <v>11</v>
      </c>
      <c r="D24" s="203" t="s">
        <v>398</v>
      </c>
      <c r="E24" s="153">
        <f t="shared" si="15"/>
        <v>1</v>
      </c>
      <c r="F24" s="124" t="s">
        <v>366</v>
      </c>
      <c r="G24" s="124" t="str">
        <f t="shared" si="16"/>
        <v>A</v>
      </c>
      <c r="H24" s="32">
        <v>3150000</v>
      </c>
      <c r="I24" s="32">
        <f t="shared" si="17"/>
        <v>4</v>
      </c>
      <c r="J24" s="32">
        <f t="shared" si="18"/>
        <v>4</v>
      </c>
      <c r="K24" s="33">
        <f t="shared" si="19"/>
        <v>16</v>
      </c>
      <c r="L24" s="162" t="str">
        <f t="shared" si="20"/>
        <v/>
      </c>
      <c r="M24" s="162" t="str">
        <f t="shared" si="21"/>
        <v/>
      </c>
      <c r="N24" s="162">
        <f t="shared" si="0"/>
        <v>1</v>
      </c>
      <c r="O24" s="128">
        <f t="shared" si="22"/>
        <v>3150000</v>
      </c>
      <c r="P24" s="33" t="s">
        <v>30</v>
      </c>
      <c r="Q24" s="33" t="s">
        <v>322</v>
      </c>
      <c r="R24" s="30" t="s">
        <v>315</v>
      </c>
      <c r="S24" s="31" t="s">
        <v>302</v>
      </c>
      <c r="T24" s="31">
        <f t="shared" si="1"/>
        <v>1</v>
      </c>
      <c r="U24" s="31">
        <f t="shared" si="2"/>
        <v>5</v>
      </c>
      <c r="V24" s="131">
        <f t="shared" si="3"/>
        <v>3150000</v>
      </c>
      <c r="W24" s="31" t="s">
        <v>561</v>
      </c>
      <c r="X24" s="133">
        <f t="shared" si="4"/>
        <v>1</v>
      </c>
      <c r="Y24" s="133" t="str">
        <f t="shared" si="23"/>
        <v/>
      </c>
      <c r="Z24" s="134">
        <f t="shared" si="5"/>
        <v>3150000</v>
      </c>
      <c r="AA24" s="32">
        <v>3100000</v>
      </c>
      <c r="AB24" s="184" t="s">
        <v>562</v>
      </c>
      <c r="AC24" s="145"/>
      <c r="AD24" s="102"/>
      <c r="AE24" s="133" t="str">
        <f t="shared" si="7"/>
        <v/>
      </c>
      <c r="AF24" s="136">
        <f t="shared" si="8"/>
        <v>1</v>
      </c>
      <c r="AG24" s="131" t="str">
        <f t="shared" si="9"/>
        <v>-</v>
      </c>
      <c r="AH24" s="31" t="s">
        <v>305</v>
      </c>
      <c r="AI24" s="34">
        <f t="shared" si="10"/>
        <v>0</v>
      </c>
      <c r="AJ24" s="34">
        <f t="shared" si="11"/>
        <v>1</v>
      </c>
      <c r="AK24" s="34">
        <f t="shared" si="12"/>
        <v>5</v>
      </c>
      <c r="AL24" s="34">
        <f t="shared" si="13"/>
        <v>0</v>
      </c>
      <c r="AM24" s="34">
        <f t="shared" si="14"/>
        <v>1</v>
      </c>
      <c r="AN24" s="31" t="s">
        <v>496</v>
      </c>
      <c r="AO24" s="30" t="s">
        <v>497</v>
      </c>
      <c r="AP24" s="105"/>
    </row>
    <row r="25" spans="1:42" ht="26.25" customHeight="1">
      <c r="A25" s="31"/>
      <c r="B25" s="148"/>
      <c r="C25" s="123">
        <f t="shared" si="24"/>
        <v>12</v>
      </c>
      <c r="D25" s="204" t="s">
        <v>399</v>
      </c>
      <c r="E25" s="153">
        <f t="shared" si="15"/>
        <v>1</v>
      </c>
      <c r="F25" s="124" t="s">
        <v>365</v>
      </c>
      <c r="G25" s="124" t="str">
        <f t="shared" si="16"/>
        <v>B</v>
      </c>
      <c r="H25" s="32">
        <v>113921000</v>
      </c>
      <c r="I25" s="32">
        <f t="shared" si="17"/>
        <v>4</v>
      </c>
      <c r="J25" s="32">
        <f t="shared" si="18"/>
        <v>4</v>
      </c>
      <c r="K25" s="33">
        <f t="shared" si="19"/>
        <v>16</v>
      </c>
      <c r="L25" s="162" t="str">
        <f t="shared" si="20"/>
        <v/>
      </c>
      <c r="M25" s="162" t="str">
        <f t="shared" si="21"/>
        <v/>
      </c>
      <c r="N25" s="162">
        <f t="shared" si="0"/>
        <v>1</v>
      </c>
      <c r="O25" s="128">
        <f t="shared" si="22"/>
        <v>113921000</v>
      </c>
      <c r="P25" s="33" t="s">
        <v>30</v>
      </c>
      <c r="Q25" s="33" t="s">
        <v>322</v>
      </c>
      <c r="R25" s="30" t="s">
        <v>315</v>
      </c>
      <c r="S25" s="31" t="s">
        <v>302</v>
      </c>
      <c r="T25" s="31">
        <f t="shared" si="1"/>
        <v>1</v>
      </c>
      <c r="U25" s="31">
        <f t="shared" si="2"/>
        <v>5</v>
      </c>
      <c r="V25" s="131">
        <f t="shared" si="3"/>
        <v>113921000</v>
      </c>
      <c r="W25" s="31" t="s">
        <v>539</v>
      </c>
      <c r="X25" s="133">
        <f t="shared" si="4"/>
        <v>1</v>
      </c>
      <c r="Y25" s="133" t="str">
        <f t="shared" si="23"/>
        <v/>
      </c>
      <c r="Z25" s="134">
        <f t="shared" si="5"/>
        <v>113921000</v>
      </c>
      <c r="AA25" s="32">
        <v>113289000</v>
      </c>
      <c r="AB25" s="184" t="s">
        <v>548</v>
      </c>
      <c r="AC25" s="145">
        <f>AA25</f>
        <v>113289000</v>
      </c>
      <c r="AD25" s="102">
        <v>42499</v>
      </c>
      <c r="AE25" s="133">
        <f t="shared" si="7"/>
        <v>1</v>
      </c>
      <c r="AF25" s="136" t="str">
        <f t="shared" si="8"/>
        <v/>
      </c>
      <c r="AG25" s="131">
        <f t="shared" si="9"/>
        <v>113921000</v>
      </c>
      <c r="AH25" s="31" t="s">
        <v>305</v>
      </c>
      <c r="AI25" s="34">
        <f t="shared" si="10"/>
        <v>0</v>
      </c>
      <c r="AJ25" s="34">
        <f t="shared" si="11"/>
        <v>1</v>
      </c>
      <c r="AK25" s="34">
        <f t="shared" si="12"/>
        <v>5</v>
      </c>
      <c r="AL25" s="34">
        <f t="shared" si="13"/>
        <v>0</v>
      </c>
      <c r="AM25" s="34">
        <f t="shared" si="14"/>
        <v>1</v>
      </c>
      <c r="AN25" s="31" t="s">
        <v>496</v>
      </c>
      <c r="AO25" s="30" t="s">
        <v>551</v>
      </c>
      <c r="AP25" s="105"/>
    </row>
    <row r="26" spans="1:42" ht="57.6">
      <c r="A26" s="150"/>
      <c r="B26" s="148"/>
      <c r="C26" s="123">
        <f t="shared" si="24"/>
        <v>13</v>
      </c>
      <c r="D26" s="209" t="s">
        <v>400</v>
      </c>
      <c r="E26" s="153">
        <f t="shared" si="15"/>
        <v>1</v>
      </c>
      <c r="F26" s="124" t="s">
        <v>365</v>
      </c>
      <c r="G26" s="124" t="str">
        <f t="shared" si="16"/>
        <v>B</v>
      </c>
      <c r="H26" s="32">
        <v>3300000000</v>
      </c>
      <c r="I26" s="32">
        <f t="shared" si="17"/>
        <v>4</v>
      </c>
      <c r="J26" s="32">
        <f t="shared" si="18"/>
        <v>2</v>
      </c>
      <c r="K26" s="33">
        <f t="shared" si="19"/>
        <v>8</v>
      </c>
      <c r="L26" s="162">
        <f t="shared" si="20"/>
        <v>1</v>
      </c>
      <c r="M26" s="162">
        <f t="shared" si="21"/>
        <v>3300000000</v>
      </c>
      <c r="N26" s="162" t="str">
        <f t="shared" si="0"/>
        <v/>
      </c>
      <c r="O26" s="128" t="str">
        <f t="shared" si="22"/>
        <v/>
      </c>
      <c r="P26" s="33" t="s">
        <v>30</v>
      </c>
      <c r="Q26" s="33" t="s">
        <v>322</v>
      </c>
      <c r="R26" s="30" t="s">
        <v>307</v>
      </c>
      <c r="S26" s="31" t="s">
        <v>302</v>
      </c>
      <c r="T26" s="31">
        <f t="shared" si="1"/>
        <v>1</v>
      </c>
      <c r="U26" s="31">
        <f t="shared" si="2"/>
        <v>5</v>
      </c>
      <c r="V26" s="131">
        <f t="shared" si="3"/>
        <v>3300000000</v>
      </c>
      <c r="W26" s="31" t="s">
        <v>571</v>
      </c>
      <c r="X26" s="133">
        <f t="shared" si="4"/>
        <v>1</v>
      </c>
      <c r="Y26" s="133" t="str">
        <f t="shared" si="23"/>
        <v/>
      </c>
      <c r="Z26" s="134">
        <f t="shared" si="5"/>
        <v>3300000000</v>
      </c>
      <c r="AA26" s="32">
        <v>3284335137</v>
      </c>
      <c r="AB26" s="184" t="s">
        <v>572</v>
      </c>
      <c r="AC26" s="145">
        <f>656867027+985300541</f>
        <v>1642167568</v>
      </c>
      <c r="AD26" s="102"/>
      <c r="AE26" s="133" t="str">
        <f t="shared" si="7"/>
        <v/>
      </c>
      <c r="AF26" s="136">
        <f t="shared" si="8"/>
        <v>1</v>
      </c>
      <c r="AG26" s="131" t="str">
        <f t="shared" si="9"/>
        <v>-</v>
      </c>
      <c r="AH26" s="31" t="s">
        <v>135</v>
      </c>
      <c r="AI26" s="34">
        <f t="shared" si="10"/>
        <v>1</v>
      </c>
      <c r="AJ26" s="34">
        <f t="shared" si="11"/>
        <v>0</v>
      </c>
      <c r="AK26" s="34">
        <f t="shared" si="12"/>
        <v>4</v>
      </c>
      <c r="AL26" s="34">
        <f t="shared" si="13"/>
        <v>1</v>
      </c>
      <c r="AM26" s="34">
        <f t="shared" si="14"/>
        <v>0</v>
      </c>
      <c r="AN26" s="31" t="s">
        <v>496</v>
      </c>
      <c r="AO26" s="30" t="s">
        <v>573</v>
      </c>
      <c r="AP26" s="105"/>
    </row>
    <row r="27" spans="1:42" ht="41.4">
      <c r="A27" s="31"/>
      <c r="B27" s="148"/>
      <c r="C27" s="123">
        <f t="shared" si="24"/>
        <v>14</v>
      </c>
      <c r="D27" s="211" t="s">
        <v>401</v>
      </c>
      <c r="E27" s="153">
        <f t="shared" si="15"/>
        <v>1</v>
      </c>
      <c r="F27" s="124" t="s">
        <v>365</v>
      </c>
      <c r="G27" s="124" t="str">
        <f t="shared" si="16"/>
        <v>B</v>
      </c>
      <c r="H27" s="32">
        <v>68739000</v>
      </c>
      <c r="I27" s="32">
        <f t="shared" si="17"/>
        <v>4</v>
      </c>
      <c r="J27" s="32">
        <f t="shared" si="18"/>
        <v>4</v>
      </c>
      <c r="K27" s="33">
        <f t="shared" si="19"/>
        <v>16</v>
      </c>
      <c r="L27" s="162" t="str">
        <f t="shared" si="20"/>
        <v/>
      </c>
      <c r="M27" s="162" t="str">
        <f t="shared" si="21"/>
        <v/>
      </c>
      <c r="N27" s="162">
        <f t="shared" si="0"/>
        <v>1</v>
      </c>
      <c r="O27" s="128">
        <f t="shared" si="22"/>
        <v>68739000</v>
      </c>
      <c r="P27" s="33" t="s">
        <v>30</v>
      </c>
      <c r="Q27" s="33" t="s">
        <v>322</v>
      </c>
      <c r="R27" s="30" t="s">
        <v>315</v>
      </c>
      <c r="S27" s="31" t="s">
        <v>302</v>
      </c>
      <c r="T27" s="31">
        <f t="shared" si="1"/>
        <v>1</v>
      </c>
      <c r="U27" s="31">
        <f t="shared" si="2"/>
        <v>5</v>
      </c>
      <c r="V27" s="131">
        <f t="shared" si="3"/>
        <v>68739000</v>
      </c>
      <c r="W27" s="31" t="s">
        <v>588</v>
      </c>
      <c r="X27" s="133">
        <f t="shared" si="4"/>
        <v>1</v>
      </c>
      <c r="Y27" s="133" t="str">
        <f t="shared" si="23"/>
        <v/>
      </c>
      <c r="Z27" s="134">
        <f t="shared" si="5"/>
        <v>68739000</v>
      </c>
      <c r="AA27" s="32">
        <v>68000000</v>
      </c>
      <c r="AB27" s="196" t="s">
        <v>590</v>
      </c>
      <c r="AC27" s="145">
        <f>AA27</f>
        <v>68000000</v>
      </c>
      <c r="AD27" s="102">
        <v>42534</v>
      </c>
      <c r="AE27" s="133">
        <f t="shared" si="7"/>
        <v>1</v>
      </c>
      <c r="AF27" s="136" t="str">
        <f t="shared" si="8"/>
        <v/>
      </c>
      <c r="AG27" s="131">
        <f t="shared" si="9"/>
        <v>68739000</v>
      </c>
      <c r="AH27" s="31" t="s">
        <v>305</v>
      </c>
      <c r="AI27" s="34">
        <f t="shared" si="10"/>
        <v>0</v>
      </c>
      <c r="AJ27" s="34">
        <f t="shared" si="11"/>
        <v>1</v>
      </c>
      <c r="AK27" s="34">
        <f t="shared" si="12"/>
        <v>5</v>
      </c>
      <c r="AL27" s="34">
        <f t="shared" si="13"/>
        <v>0</v>
      </c>
      <c r="AM27" s="34">
        <f t="shared" si="14"/>
        <v>1</v>
      </c>
      <c r="AN27" s="31" t="s">
        <v>496</v>
      </c>
      <c r="AO27" s="30" t="s">
        <v>589</v>
      </c>
      <c r="AP27" s="198"/>
    </row>
    <row r="28" spans="1:42" ht="52.5" customHeight="1">
      <c r="A28" s="31"/>
      <c r="B28" s="148"/>
      <c r="C28" s="123">
        <f t="shared" si="24"/>
        <v>15</v>
      </c>
      <c r="D28" s="211" t="s">
        <v>528</v>
      </c>
      <c r="E28" s="153">
        <f t="shared" si="15"/>
        <v>1</v>
      </c>
      <c r="F28" s="124" t="s">
        <v>366</v>
      </c>
      <c r="G28" s="124" t="str">
        <f t="shared" si="16"/>
        <v>A</v>
      </c>
      <c r="H28" s="32">
        <v>4500000</v>
      </c>
      <c r="I28" s="32">
        <f t="shared" si="17"/>
        <v>4</v>
      </c>
      <c r="J28" s="32">
        <f t="shared" si="18"/>
        <v>4</v>
      </c>
      <c r="K28" s="33">
        <f t="shared" si="19"/>
        <v>16</v>
      </c>
      <c r="L28" s="162" t="str">
        <f t="shared" si="20"/>
        <v/>
      </c>
      <c r="M28" s="162" t="str">
        <f t="shared" si="21"/>
        <v/>
      </c>
      <c r="N28" s="162">
        <f t="shared" si="0"/>
        <v>1</v>
      </c>
      <c r="O28" s="128">
        <f t="shared" si="22"/>
        <v>4500000</v>
      </c>
      <c r="P28" s="33" t="s">
        <v>30</v>
      </c>
      <c r="Q28" s="33" t="s">
        <v>322</v>
      </c>
      <c r="R28" s="30" t="s">
        <v>315</v>
      </c>
      <c r="S28" s="31" t="s">
        <v>302</v>
      </c>
      <c r="T28" s="31">
        <f t="shared" si="1"/>
        <v>1</v>
      </c>
      <c r="U28" s="31">
        <f t="shared" si="2"/>
        <v>5</v>
      </c>
      <c r="V28" s="131">
        <f t="shared" si="3"/>
        <v>4500000</v>
      </c>
      <c r="W28" s="31" t="s">
        <v>565</v>
      </c>
      <c r="X28" s="133">
        <f t="shared" si="4"/>
        <v>1</v>
      </c>
      <c r="Y28" s="133" t="str">
        <f t="shared" si="23"/>
        <v/>
      </c>
      <c r="Z28" s="134">
        <f t="shared" si="5"/>
        <v>4500000</v>
      </c>
      <c r="AA28" s="32">
        <v>4450000</v>
      </c>
      <c r="AB28" s="33" t="s">
        <v>553</v>
      </c>
      <c r="AC28" s="145"/>
      <c r="AD28" s="102"/>
      <c r="AE28" s="133" t="str">
        <f t="shared" si="7"/>
        <v/>
      </c>
      <c r="AF28" s="136">
        <f t="shared" si="8"/>
        <v>1</v>
      </c>
      <c r="AG28" s="131" t="str">
        <f t="shared" si="9"/>
        <v>-</v>
      </c>
      <c r="AH28" s="31" t="s">
        <v>305</v>
      </c>
      <c r="AI28" s="34">
        <f t="shared" si="10"/>
        <v>0</v>
      </c>
      <c r="AJ28" s="34">
        <f t="shared" si="11"/>
        <v>1</v>
      </c>
      <c r="AK28" s="34">
        <f t="shared" si="12"/>
        <v>5</v>
      </c>
      <c r="AL28" s="34">
        <f t="shared" si="13"/>
        <v>0</v>
      </c>
      <c r="AM28" s="34">
        <f t="shared" si="14"/>
        <v>1</v>
      </c>
      <c r="AN28" s="31" t="s">
        <v>496</v>
      </c>
      <c r="AO28" s="30" t="s">
        <v>501</v>
      </c>
      <c r="AP28" s="198"/>
    </row>
    <row r="29" spans="1:42" ht="26.25" customHeight="1">
      <c r="A29" s="31"/>
      <c r="B29" s="148"/>
      <c r="C29" s="123">
        <f t="shared" si="24"/>
        <v>16</v>
      </c>
      <c r="D29" s="194" t="s">
        <v>402</v>
      </c>
      <c r="E29" s="153">
        <f t="shared" si="15"/>
        <v>1</v>
      </c>
      <c r="F29" s="124" t="s">
        <v>365</v>
      </c>
      <c r="G29" s="124" t="str">
        <f t="shared" si="16"/>
        <v>B</v>
      </c>
      <c r="H29" s="32">
        <v>100000000</v>
      </c>
      <c r="I29" s="32">
        <f t="shared" si="17"/>
        <v>4</v>
      </c>
      <c r="J29" s="32">
        <f t="shared" si="18"/>
        <v>4</v>
      </c>
      <c r="K29" s="33">
        <f t="shared" si="19"/>
        <v>16</v>
      </c>
      <c r="L29" s="162" t="str">
        <f t="shared" si="20"/>
        <v/>
      </c>
      <c r="M29" s="162" t="str">
        <f t="shared" si="21"/>
        <v/>
      </c>
      <c r="N29" s="162">
        <f t="shared" si="0"/>
        <v>1</v>
      </c>
      <c r="O29" s="128">
        <f t="shared" si="22"/>
        <v>100000000</v>
      </c>
      <c r="P29" s="33" t="s">
        <v>30</v>
      </c>
      <c r="Q29" s="33" t="s">
        <v>322</v>
      </c>
      <c r="R29" s="30" t="s">
        <v>315</v>
      </c>
      <c r="S29" s="31" t="s">
        <v>302</v>
      </c>
      <c r="T29" s="31">
        <f t="shared" si="1"/>
        <v>1</v>
      </c>
      <c r="U29" s="31">
        <f t="shared" si="2"/>
        <v>5</v>
      </c>
      <c r="V29" s="131">
        <f t="shared" si="3"/>
        <v>100000000</v>
      </c>
      <c r="W29" s="31" t="s">
        <v>475</v>
      </c>
      <c r="X29" s="133">
        <f>IF(W29=0,"",1)</f>
        <v>1</v>
      </c>
      <c r="Y29" s="133" t="str">
        <f t="shared" si="23"/>
        <v/>
      </c>
      <c r="Z29" s="134">
        <f>IF(X29=1,H29,"-")</f>
        <v>100000000</v>
      </c>
      <c r="AA29" s="32">
        <v>98000000</v>
      </c>
      <c r="AB29" s="33" t="s">
        <v>476</v>
      </c>
      <c r="AC29" s="145">
        <f>AA29</f>
        <v>98000000</v>
      </c>
      <c r="AD29" s="102">
        <v>42439</v>
      </c>
      <c r="AE29" s="133">
        <f t="shared" si="7"/>
        <v>1</v>
      </c>
      <c r="AF29" s="136" t="str">
        <f t="shared" si="8"/>
        <v/>
      </c>
      <c r="AG29" s="131">
        <f t="shared" si="9"/>
        <v>100000000</v>
      </c>
      <c r="AH29" s="31" t="s">
        <v>305</v>
      </c>
      <c r="AI29" s="34">
        <f t="shared" si="10"/>
        <v>0</v>
      </c>
      <c r="AJ29" s="34">
        <f t="shared" si="11"/>
        <v>1</v>
      </c>
      <c r="AK29" s="34">
        <f t="shared" si="12"/>
        <v>5</v>
      </c>
      <c r="AL29" s="34">
        <f t="shared" si="13"/>
        <v>0</v>
      </c>
      <c r="AM29" s="34">
        <f t="shared" si="14"/>
        <v>1</v>
      </c>
      <c r="AN29" s="31" t="s">
        <v>496</v>
      </c>
      <c r="AO29" s="30" t="s">
        <v>499</v>
      </c>
      <c r="AP29" s="105"/>
    </row>
    <row r="30" spans="1:42" ht="53.25" customHeight="1">
      <c r="A30" s="31"/>
      <c r="B30" s="148"/>
      <c r="C30" s="123">
        <f t="shared" si="24"/>
        <v>17</v>
      </c>
      <c r="D30" s="211" t="s">
        <v>403</v>
      </c>
      <c r="E30" s="153">
        <f t="shared" si="15"/>
        <v>1</v>
      </c>
      <c r="F30" s="124" t="s">
        <v>366</v>
      </c>
      <c r="G30" s="124" t="str">
        <f t="shared" si="16"/>
        <v>A</v>
      </c>
      <c r="H30" s="32">
        <v>3417630</v>
      </c>
      <c r="I30" s="32">
        <f t="shared" si="17"/>
        <v>4</v>
      </c>
      <c r="J30" s="32">
        <f t="shared" si="18"/>
        <v>4</v>
      </c>
      <c r="K30" s="33">
        <f t="shared" si="19"/>
        <v>16</v>
      </c>
      <c r="L30" s="162" t="str">
        <f t="shared" si="20"/>
        <v/>
      </c>
      <c r="M30" s="162" t="str">
        <f t="shared" si="21"/>
        <v/>
      </c>
      <c r="N30" s="162">
        <f t="shared" si="0"/>
        <v>1</v>
      </c>
      <c r="O30" s="128">
        <f t="shared" si="22"/>
        <v>3417630</v>
      </c>
      <c r="P30" s="33" t="s">
        <v>30</v>
      </c>
      <c r="Q30" s="33" t="s">
        <v>322</v>
      </c>
      <c r="R30" s="30" t="s">
        <v>315</v>
      </c>
      <c r="S30" s="31" t="s">
        <v>302</v>
      </c>
      <c r="T30" s="31">
        <f t="shared" si="1"/>
        <v>1</v>
      </c>
      <c r="U30" s="31">
        <f t="shared" si="2"/>
        <v>5</v>
      </c>
      <c r="V30" s="131">
        <f t="shared" si="3"/>
        <v>3417630</v>
      </c>
      <c r="W30" s="31" t="s">
        <v>563</v>
      </c>
      <c r="X30" s="133">
        <f t="shared" si="4"/>
        <v>1</v>
      </c>
      <c r="Y30" s="133" t="str">
        <f t="shared" si="23"/>
        <v/>
      </c>
      <c r="Z30" s="134">
        <f t="shared" si="5"/>
        <v>3417630</v>
      </c>
      <c r="AA30" s="32">
        <v>3350000</v>
      </c>
      <c r="AB30" s="33" t="s">
        <v>548</v>
      </c>
      <c r="AC30" s="145"/>
      <c r="AD30" s="102"/>
      <c r="AE30" s="133" t="str">
        <f t="shared" si="7"/>
        <v/>
      </c>
      <c r="AF30" s="136">
        <f t="shared" si="8"/>
        <v>1</v>
      </c>
      <c r="AG30" s="131" t="str">
        <f t="shared" si="9"/>
        <v>-</v>
      </c>
      <c r="AH30" s="31" t="s">
        <v>305</v>
      </c>
      <c r="AI30" s="34">
        <f t="shared" si="10"/>
        <v>0</v>
      </c>
      <c r="AJ30" s="34">
        <f t="shared" si="11"/>
        <v>1</v>
      </c>
      <c r="AK30" s="34">
        <f t="shared" si="12"/>
        <v>5</v>
      </c>
      <c r="AL30" s="34">
        <f t="shared" si="13"/>
        <v>0</v>
      </c>
      <c r="AM30" s="34">
        <f t="shared" si="14"/>
        <v>1</v>
      </c>
      <c r="AN30" s="31" t="s">
        <v>496</v>
      </c>
      <c r="AO30" s="30" t="s">
        <v>501</v>
      </c>
      <c r="AP30" s="105"/>
    </row>
    <row r="31" spans="1:42" ht="38.25" customHeight="1">
      <c r="A31" s="31">
        <v>2</v>
      </c>
      <c r="B31" s="148" t="s">
        <v>404</v>
      </c>
      <c r="C31" s="164">
        <v>1</v>
      </c>
      <c r="D31" s="211" t="s">
        <v>405</v>
      </c>
      <c r="E31" s="153">
        <f t="shared" si="15"/>
        <v>1</v>
      </c>
      <c r="F31" s="124" t="s">
        <v>366</v>
      </c>
      <c r="G31" s="124" t="str">
        <f t="shared" si="16"/>
        <v>A</v>
      </c>
      <c r="H31" s="32">
        <v>46704000</v>
      </c>
      <c r="I31" s="32">
        <f t="shared" si="17"/>
        <v>4</v>
      </c>
      <c r="J31" s="32">
        <f t="shared" si="18"/>
        <v>4</v>
      </c>
      <c r="K31" s="33">
        <f t="shared" si="19"/>
        <v>16</v>
      </c>
      <c r="L31" s="162" t="str">
        <f t="shared" si="20"/>
        <v/>
      </c>
      <c r="M31" s="162" t="str">
        <f t="shared" si="21"/>
        <v/>
      </c>
      <c r="N31" s="162">
        <f t="shared" si="0"/>
        <v>1</v>
      </c>
      <c r="O31" s="128">
        <f t="shared" si="22"/>
        <v>46704000</v>
      </c>
      <c r="P31" s="33" t="s">
        <v>30</v>
      </c>
      <c r="Q31" s="33" t="s">
        <v>322</v>
      </c>
      <c r="R31" s="30" t="s">
        <v>315</v>
      </c>
      <c r="S31" s="31" t="s">
        <v>302</v>
      </c>
      <c r="T31" s="31">
        <f t="shared" si="1"/>
        <v>1</v>
      </c>
      <c r="U31" s="31">
        <f t="shared" si="2"/>
        <v>5</v>
      </c>
      <c r="V31" s="131">
        <f t="shared" si="3"/>
        <v>46704000</v>
      </c>
      <c r="W31" s="31" t="s">
        <v>479</v>
      </c>
      <c r="X31" s="133">
        <f t="shared" si="4"/>
        <v>1</v>
      </c>
      <c r="Y31" s="133" t="str">
        <f t="shared" si="23"/>
        <v/>
      </c>
      <c r="Z31" s="134">
        <f t="shared" si="5"/>
        <v>46704000</v>
      </c>
      <c r="AA31" s="32">
        <v>46000000</v>
      </c>
      <c r="AB31" s="33" t="s">
        <v>480</v>
      </c>
      <c r="AC31" s="145">
        <f>AA31</f>
        <v>46000000</v>
      </c>
      <c r="AD31" s="102">
        <v>42412</v>
      </c>
      <c r="AE31" s="133">
        <f t="shared" si="7"/>
        <v>1</v>
      </c>
      <c r="AF31" s="136" t="str">
        <f t="shared" si="8"/>
        <v/>
      </c>
      <c r="AG31" s="131">
        <f t="shared" si="9"/>
        <v>46704000</v>
      </c>
      <c r="AH31" s="31" t="s">
        <v>305</v>
      </c>
      <c r="AI31" s="34">
        <f t="shared" si="10"/>
        <v>0</v>
      </c>
      <c r="AJ31" s="34">
        <f t="shared" si="11"/>
        <v>1</v>
      </c>
      <c r="AK31" s="34">
        <f t="shared" si="12"/>
        <v>5</v>
      </c>
      <c r="AL31" s="34">
        <f t="shared" si="13"/>
        <v>0</v>
      </c>
      <c r="AM31" s="34">
        <f t="shared" si="14"/>
        <v>1</v>
      </c>
      <c r="AN31" s="31" t="s">
        <v>496</v>
      </c>
      <c r="AO31" s="30" t="s">
        <v>501</v>
      </c>
      <c r="AP31" s="105"/>
    </row>
    <row r="32" spans="1:42" ht="26.25" customHeight="1">
      <c r="A32" s="30"/>
      <c r="B32" s="148"/>
      <c r="C32" s="164">
        <f>C31+1</f>
        <v>2</v>
      </c>
      <c r="D32" s="215" t="s">
        <v>406</v>
      </c>
      <c r="E32" s="153">
        <f t="shared" si="15"/>
        <v>1</v>
      </c>
      <c r="F32" s="124" t="s">
        <v>364</v>
      </c>
      <c r="G32" s="124" t="str">
        <f t="shared" si="16"/>
        <v>B</v>
      </c>
      <c r="H32" s="32">
        <v>195000000</v>
      </c>
      <c r="I32" s="32">
        <f t="shared" si="17"/>
        <v>4</v>
      </c>
      <c r="J32" s="32">
        <f t="shared" si="18"/>
        <v>4</v>
      </c>
      <c r="K32" s="33">
        <f t="shared" si="19"/>
        <v>16</v>
      </c>
      <c r="L32" s="162" t="str">
        <f t="shared" si="20"/>
        <v/>
      </c>
      <c r="M32" s="162" t="str">
        <f t="shared" si="21"/>
        <v/>
      </c>
      <c r="N32" s="162">
        <f t="shared" si="0"/>
        <v>1</v>
      </c>
      <c r="O32" s="128">
        <f t="shared" si="22"/>
        <v>195000000</v>
      </c>
      <c r="P32" s="33" t="s">
        <v>30</v>
      </c>
      <c r="Q32" s="33" t="s">
        <v>322</v>
      </c>
      <c r="R32" s="30" t="s">
        <v>315</v>
      </c>
      <c r="S32" s="31" t="s">
        <v>302</v>
      </c>
      <c r="T32" s="31">
        <f t="shared" si="1"/>
        <v>1</v>
      </c>
      <c r="U32" s="31">
        <f t="shared" si="2"/>
        <v>5</v>
      </c>
      <c r="V32" s="131">
        <f t="shared" si="3"/>
        <v>195000000</v>
      </c>
      <c r="W32" s="31" t="s">
        <v>481</v>
      </c>
      <c r="X32" s="133">
        <f t="shared" si="4"/>
        <v>1</v>
      </c>
      <c r="Y32" s="133" t="str">
        <f t="shared" si="23"/>
        <v/>
      </c>
      <c r="Z32" s="134">
        <f t="shared" si="5"/>
        <v>195000000</v>
      </c>
      <c r="AA32" s="32">
        <v>157975400</v>
      </c>
      <c r="AB32" s="33" t="s">
        <v>482</v>
      </c>
      <c r="AC32" s="145">
        <v>157975400</v>
      </c>
      <c r="AD32" s="102">
        <v>42472</v>
      </c>
      <c r="AE32" s="133">
        <f t="shared" si="7"/>
        <v>1</v>
      </c>
      <c r="AF32" s="136" t="str">
        <f t="shared" si="8"/>
        <v/>
      </c>
      <c r="AG32" s="131">
        <f t="shared" si="9"/>
        <v>195000000</v>
      </c>
      <c r="AH32" s="31" t="s">
        <v>305</v>
      </c>
      <c r="AI32" s="34">
        <f t="shared" si="10"/>
        <v>0</v>
      </c>
      <c r="AJ32" s="34">
        <f t="shared" si="11"/>
        <v>1</v>
      </c>
      <c r="AK32" s="34">
        <f t="shared" si="12"/>
        <v>5</v>
      </c>
      <c r="AL32" s="34">
        <f t="shared" si="13"/>
        <v>0</v>
      </c>
      <c r="AM32" s="34">
        <f t="shared" si="14"/>
        <v>1</v>
      </c>
      <c r="AN32" s="31" t="s">
        <v>496</v>
      </c>
      <c r="AO32" s="30" t="s">
        <v>498</v>
      </c>
      <c r="AP32" s="105"/>
    </row>
    <row r="33" spans="1:42" ht="26.25" customHeight="1">
      <c r="A33" s="30"/>
      <c r="B33" s="148"/>
      <c r="C33" s="164">
        <f>C32+1</f>
        <v>3</v>
      </c>
      <c r="D33" s="211" t="s">
        <v>407</v>
      </c>
      <c r="E33" s="153">
        <f t="shared" si="15"/>
        <v>1</v>
      </c>
      <c r="F33" s="124" t="s">
        <v>364</v>
      </c>
      <c r="G33" s="124" t="str">
        <f t="shared" si="16"/>
        <v>B</v>
      </c>
      <c r="H33" s="32">
        <v>18000000</v>
      </c>
      <c r="I33" s="32">
        <f t="shared" si="17"/>
        <v>4</v>
      </c>
      <c r="J33" s="32">
        <f t="shared" si="18"/>
        <v>4</v>
      </c>
      <c r="K33" s="33">
        <f t="shared" si="19"/>
        <v>16</v>
      </c>
      <c r="L33" s="162" t="str">
        <f t="shared" si="20"/>
        <v/>
      </c>
      <c r="M33" s="162" t="str">
        <f t="shared" si="21"/>
        <v/>
      </c>
      <c r="N33" s="162">
        <f t="shared" si="0"/>
        <v>1</v>
      </c>
      <c r="O33" s="128">
        <f t="shared" si="22"/>
        <v>18000000</v>
      </c>
      <c r="P33" s="33" t="s">
        <v>30</v>
      </c>
      <c r="Q33" s="33" t="s">
        <v>322</v>
      </c>
      <c r="R33" s="30" t="s">
        <v>315</v>
      </c>
      <c r="S33" s="31" t="s">
        <v>302</v>
      </c>
      <c r="T33" s="31">
        <f t="shared" si="1"/>
        <v>1</v>
      </c>
      <c r="U33" s="31">
        <f t="shared" si="2"/>
        <v>5</v>
      </c>
      <c r="V33" s="131">
        <f t="shared" si="3"/>
        <v>18000000</v>
      </c>
      <c r="W33" s="31" t="s">
        <v>483</v>
      </c>
      <c r="X33" s="133">
        <f t="shared" si="4"/>
        <v>1</v>
      </c>
      <c r="Y33" s="133" t="str">
        <f t="shared" si="23"/>
        <v/>
      </c>
      <c r="Z33" s="134">
        <f t="shared" si="5"/>
        <v>18000000</v>
      </c>
      <c r="AA33" s="175">
        <v>17985000</v>
      </c>
      <c r="AB33" s="33" t="s">
        <v>484</v>
      </c>
      <c r="AC33" s="145">
        <f>AA33</f>
        <v>17985000</v>
      </c>
      <c r="AD33" s="102">
        <v>42429</v>
      </c>
      <c r="AE33" s="133">
        <f t="shared" si="7"/>
        <v>1</v>
      </c>
      <c r="AF33" s="136" t="str">
        <f t="shared" si="8"/>
        <v/>
      </c>
      <c r="AG33" s="131">
        <f t="shared" si="9"/>
        <v>18000000</v>
      </c>
      <c r="AH33" s="31" t="s">
        <v>305</v>
      </c>
      <c r="AI33" s="34">
        <f t="shared" si="10"/>
        <v>0</v>
      </c>
      <c r="AJ33" s="34">
        <f t="shared" si="11"/>
        <v>1</v>
      </c>
      <c r="AK33" s="34">
        <f t="shared" si="12"/>
        <v>5</v>
      </c>
      <c r="AL33" s="34">
        <f t="shared" si="13"/>
        <v>0</v>
      </c>
      <c r="AM33" s="34">
        <f t="shared" si="14"/>
        <v>1</v>
      </c>
      <c r="AN33" s="31" t="s">
        <v>496</v>
      </c>
      <c r="AO33" s="30" t="s">
        <v>502</v>
      </c>
      <c r="AP33" s="105"/>
    </row>
    <row r="34" spans="1:42" ht="57.6">
      <c r="A34" s="119"/>
      <c r="B34" s="165"/>
      <c r="C34" s="166">
        <v>4</v>
      </c>
      <c r="D34" s="216" t="s">
        <v>412</v>
      </c>
      <c r="E34" s="153">
        <f t="shared" si="15"/>
        <v>1</v>
      </c>
      <c r="F34" s="124" t="s">
        <v>365</v>
      </c>
      <c r="G34" s="124" t="str">
        <f t="shared" si="16"/>
        <v>B</v>
      </c>
      <c r="H34" s="32">
        <v>1560000000</v>
      </c>
      <c r="I34" s="32">
        <f t="shared" si="17"/>
        <v>4</v>
      </c>
      <c r="J34" s="32">
        <f t="shared" si="18"/>
        <v>2</v>
      </c>
      <c r="K34" s="33">
        <f t="shared" si="19"/>
        <v>8</v>
      </c>
      <c r="L34" s="162">
        <f t="shared" si="20"/>
        <v>1</v>
      </c>
      <c r="M34" s="162">
        <f t="shared" si="21"/>
        <v>1560000000</v>
      </c>
      <c r="N34" s="162" t="str">
        <f t="shared" si="0"/>
        <v/>
      </c>
      <c r="O34" s="128" t="str">
        <f t="shared" si="22"/>
        <v/>
      </c>
      <c r="P34" s="33" t="s">
        <v>30</v>
      </c>
      <c r="Q34" s="33" t="s">
        <v>322</v>
      </c>
      <c r="R34" s="30" t="s">
        <v>307</v>
      </c>
      <c r="S34" s="31" t="s">
        <v>302</v>
      </c>
      <c r="T34" s="31">
        <f t="shared" si="1"/>
        <v>1</v>
      </c>
      <c r="U34" s="31">
        <f t="shared" si="2"/>
        <v>5</v>
      </c>
      <c r="V34" s="131">
        <f t="shared" si="3"/>
        <v>1560000000</v>
      </c>
      <c r="W34" s="31" t="s">
        <v>591</v>
      </c>
      <c r="X34" s="133">
        <f t="shared" si="4"/>
        <v>1</v>
      </c>
      <c r="Y34" s="133" t="str">
        <f t="shared" si="23"/>
        <v/>
      </c>
      <c r="Z34" s="134">
        <f t="shared" si="5"/>
        <v>1560000000</v>
      </c>
      <c r="AA34" s="197">
        <v>1548860010</v>
      </c>
      <c r="AB34" s="196" t="s">
        <v>593</v>
      </c>
      <c r="AC34" s="145">
        <v>464658003</v>
      </c>
      <c r="AD34" s="102"/>
      <c r="AE34" s="133" t="str">
        <f t="shared" si="7"/>
        <v/>
      </c>
      <c r="AF34" s="136">
        <f t="shared" si="8"/>
        <v>1</v>
      </c>
      <c r="AG34" s="131" t="str">
        <f t="shared" si="9"/>
        <v>-</v>
      </c>
      <c r="AH34" s="31" t="s">
        <v>135</v>
      </c>
      <c r="AI34" s="34">
        <f t="shared" si="10"/>
        <v>1</v>
      </c>
      <c r="AJ34" s="34">
        <f t="shared" si="11"/>
        <v>0</v>
      </c>
      <c r="AK34" s="34">
        <f t="shared" si="12"/>
        <v>4</v>
      </c>
      <c r="AL34" s="34">
        <f t="shared" si="13"/>
        <v>1</v>
      </c>
      <c r="AM34" s="34">
        <f t="shared" si="14"/>
        <v>0</v>
      </c>
      <c r="AN34" s="31" t="s">
        <v>496</v>
      </c>
      <c r="AO34" s="30" t="s">
        <v>592</v>
      </c>
      <c r="AP34" s="105"/>
    </row>
    <row r="35" spans="1:42" ht="28.8">
      <c r="A35" s="119"/>
      <c r="B35" s="165"/>
      <c r="C35" s="166">
        <f t="shared" ref="C35:C40" si="25">C34+1</f>
        <v>5</v>
      </c>
      <c r="D35" s="209" t="s">
        <v>413</v>
      </c>
      <c r="E35" s="153">
        <f t="shared" si="15"/>
        <v>1</v>
      </c>
      <c r="F35" s="124" t="s">
        <v>365</v>
      </c>
      <c r="G35" s="124" t="str">
        <f t="shared" si="16"/>
        <v>B</v>
      </c>
      <c r="H35" s="32">
        <v>1167600000</v>
      </c>
      <c r="I35" s="32">
        <f t="shared" si="17"/>
        <v>4</v>
      </c>
      <c r="J35" s="32">
        <f t="shared" si="18"/>
        <v>2</v>
      </c>
      <c r="K35" s="33">
        <f t="shared" si="19"/>
        <v>8</v>
      </c>
      <c r="L35" s="162">
        <f t="shared" si="20"/>
        <v>1</v>
      </c>
      <c r="M35" s="162">
        <f t="shared" si="21"/>
        <v>1167600000</v>
      </c>
      <c r="N35" s="162" t="str">
        <f t="shared" si="0"/>
        <v/>
      </c>
      <c r="O35" s="128" t="str">
        <f t="shared" si="22"/>
        <v/>
      </c>
      <c r="P35" s="33" t="s">
        <v>30</v>
      </c>
      <c r="Q35" s="33" t="s">
        <v>322</v>
      </c>
      <c r="R35" s="30" t="s">
        <v>307</v>
      </c>
      <c r="S35" s="31" t="s">
        <v>302</v>
      </c>
      <c r="T35" s="31">
        <f t="shared" si="1"/>
        <v>1</v>
      </c>
      <c r="U35" s="31">
        <f t="shared" si="2"/>
        <v>5</v>
      </c>
      <c r="V35" s="131">
        <f t="shared" si="3"/>
        <v>1167600000</v>
      </c>
      <c r="W35" s="31" t="s">
        <v>586</v>
      </c>
      <c r="X35" s="133">
        <f t="shared" si="4"/>
        <v>1</v>
      </c>
      <c r="Y35" s="133" t="str">
        <f t="shared" si="23"/>
        <v/>
      </c>
      <c r="Z35" s="134">
        <f t="shared" si="5"/>
        <v>1167600000</v>
      </c>
      <c r="AA35" s="175">
        <v>1158546427</v>
      </c>
      <c r="AB35" s="33" t="s">
        <v>558</v>
      </c>
      <c r="AC35" s="145">
        <f>347563928+463418570+347563929</f>
        <v>1158546427</v>
      </c>
      <c r="AD35" s="102">
        <v>42634</v>
      </c>
      <c r="AE35" s="133">
        <f t="shared" si="7"/>
        <v>1</v>
      </c>
      <c r="AF35" s="136" t="str">
        <f t="shared" si="8"/>
        <v/>
      </c>
      <c r="AG35" s="131">
        <f t="shared" si="9"/>
        <v>1167600000</v>
      </c>
      <c r="AH35" s="31" t="s">
        <v>135</v>
      </c>
      <c r="AI35" s="34">
        <f t="shared" si="10"/>
        <v>1</v>
      </c>
      <c r="AJ35" s="34">
        <f t="shared" si="11"/>
        <v>0</v>
      </c>
      <c r="AK35" s="34">
        <f t="shared" si="12"/>
        <v>4</v>
      </c>
      <c r="AL35" s="34">
        <f t="shared" si="13"/>
        <v>1</v>
      </c>
      <c r="AM35" s="34">
        <f t="shared" si="14"/>
        <v>0</v>
      </c>
      <c r="AN35" s="31" t="s">
        <v>496</v>
      </c>
      <c r="AO35" s="30" t="s">
        <v>575</v>
      </c>
      <c r="AP35" s="105"/>
    </row>
    <row r="36" spans="1:42" ht="37.5" customHeight="1">
      <c r="A36" s="30"/>
      <c r="B36" s="148"/>
      <c r="C36" s="164">
        <f t="shared" si="25"/>
        <v>6</v>
      </c>
      <c r="D36" s="211" t="s">
        <v>414</v>
      </c>
      <c r="E36" s="153">
        <f t="shared" si="15"/>
        <v>1</v>
      </c>
      <c r="F36" s="124" t="s">
        <v>366</v>
      </c>
      <c r="G36" s="124" t="str">
        <f t="shared" si="16"/>
        <v>A</v>
      </c>
      <c r="H36" s="32">
        <v>35028000</v>
      </c>
      <c r="I36" s="32">
        <f t="shared" si="17"/>
        <v>4</v>
      </c>
      <c r="J36" s="32">
        <f t="shared" si="18"/>
        <v>4</v>
      </c>
      <c r="K36" s="33">
        <f t="shared" si="19"/>
        <v>16</v>
      </c>
      <c r="L36" s="162" t="str">
        <f t="shared" si="20"/>
        <v/>
      </c>
      <c r="M36" s="162" t="str">
        <f t="shared" si="21"/>
        <v/>
      </c>
      <c r="N36" s="162">
        <f t="shared" si="0"/>
        <v>1</v>
      </c>
      <c r="O36" s="128">
        <f t="shared" si="22"/>
        <v>35028000</v>
      </c>
      <c r="P36" s="33" t="s">
        <v>30</v>
      </c>
      <c r="Q36" s="33" t="s">
        <v>322</v>
      </c>
      <c r="R36" s="30" t="s">
        <v>315</v>
      </c>
      <c r="S36" s="31" t="s">
        <v>302</v>
      </c>
      <c r="T36" s="31">
        <f t="shared" si="1"/>
        <v>1</v>
      </c>
      <c r="U36" s="31">
        <f t="shared" si="2"/>
        <v>5</v>
      </c>
      <c r="V36" s="131">
        <f t="shared" si="3"/>
        <v>35028000</v>
      </c>
      <c r="W36" s="31" t="s">
        <v>557</v>
      </c>
      <c r="X36" s="133">
        <f t="shared" si="4"/>
        <v>1</v>
      </c>
      <c r="Y36" s="133" t="str">
        <f t="shared" si="23"/>
        <v/>
      </c>
      <c r="Z36" s="134"/>
      <c r="AA36" s="32">
        <v>34500000</v>
      </c>
      <c r="AB36" s="33" t="s">
        <v>558</v>
      </c>
      <c r="AC36" s="145"/>
      <c r="AD36" s="102"/>
      <c r="AE36" s="133" t="str">
        <f t="shared" si="7"/>
        <v/>
      </c>
      <c r="AF36" s="136">
        <f t="shared" si="8"/>
        <v>1</v>
      </c>
      <c r="AG36" s="131" t="str">
        <f t="shared" si="9"/>
        <v>-</v>
      </c>
      <c r="AH36" s="31" t="s">
        <v>305</v>
      </c>
      <c r="AI36" s="34">
        <f t="shared" si="10"/>
        <v>0</v>
      </c>
      <c r="AJ36" s="34">
        <f t="shared" si="11"/>
        <v>1</v>
      </c>
      <c r="AK36" s="34">
        <f t="shared" si="12"/>
        <v>5</v>
      </c>
      <c r="AL36" s="34">
        <f t="shared" si="13"/>
        <v>0</v>
      </c>
      <c r="AM36" s="34">
        <f t="shared" si="14"/>
        <v>1</v>
      </c>
      <c r="AN36" s="31" t="s">
        <v>496</v>
      </c>
      <c r="AO36" s="192" t="s">
        <v>497</v>
      </c>
      <c r="AP36" s="105"/>
    </row>
    <row r="37" spans="1:42" ht="75" customHeight="1">
      <c r="A37" s="30"/>
      <c r="B37" s="148"/>
      <c r="C37" s="164">
        <f t="shared" si="25"/>
        <v>7</v>
      </c>
      <c r="D37" s="211" t="s">
        <v>415</v>
      </c>
      <c r="E37" s="153">
        <f t="shared" si="15"/>
        <v>1</v>
      </c>
      <c r="F37" s="124" t="s">
        <v>366</v>
      </c>
      <c r="G37" s="124" t="str">
        <f t="shared" si="16"/>
        <v>A</v>
      </c>
      <c r="H37" s="32">
        <v>10260000</v>
      </c>
      <c r="I37" s="32">
        <f t="shared" si="17"/>
        <v>4</v>
      </c>
      <c r="J37" s="32">
        <f t="shared" si="18"/>
        <v>4</v>
      </c>
      <c r="K37" s="33">
        <f t="shared" si="19"/>
        <v>16</v>
      </c>
      <c r="L37" s="162" t="str">
        <f t="shared" si="20"/>
        <v/>
      </c>
      <c r="M37" s="162" t="str">
        <f t="shared" si="21"/>
        <v/>
      </c>
      <c r="N37" s="162">
        <f t="shared" si="0"/>
        <v>1</v>
      </c>
      <c r="O37" s="128">
        <f t="shared" si="22"/>
        <v>10260000</v>
      </c>
      <c r="P37" s="33" t="s">
        <v>30</v>
      </c>
      <c r="Q37" s="33" t="s">
        <v>322</v>
      </c>
      <c r="R37" s="30" t="s">
        <v>315</v>
      </c>
      <c r="S37" s="31" t="s">
        <v>302</v>
      </c>
      <c r="T37" s="31">
        <f t="shared" si="1"/>
        <v>1</v>
      </c>
      <c r="U37" s="31">
        <f t="shared" si="2"/>
        <v>5</v>
      </c>
      <c r="V37" s="131">
        <f t="shared" si="3"/>
        <v>10260000</v>
      </c>
      <c r="W37" s="31" t="s">
        <v>559</v>
      </c>
      <c r="X37" s="133">
        <f t="shared" si="4"/>
        <v>1</v>
      </c>
      <c r="Y37" s="133" t="str">
        <f t="shared" si="23"/>
        <v/>
      </c>
      <c r="Z37" s="134"/>
      <c r="AA37" s="32">
        <v>10150000</v>
      </c>
      <c r="AB37" s="33" t="s">
        <v>558</v>
      </c>
      <c r="AC37" s="145"/>
      <c r="AD37" s="102"/>
      <c r="AE37" s="133" t="str">
        <f t="shared" si="7"/>
        <v/>
      </c>
      <c r="AF37" s="136">
        <f t="shared" si="8"/>
        <v>1</v>
      </c>
      <c r="AG37" s="131" t="str">
        <f t="shared" si="9"/>
        <v>-</v>
      </c>
      <c r="AH37" s="31" t="s">
        <v>305</v>
      </c>
      <c r="AI37" s="34">
        <f t="shared" si="10"/>
        <v>0</v>
      </c>
      <c r="AJ37" s="34">
        <f t="shared" si="11"/>
        <v>1</v>
      </c>
      <c r="AK37" s="34">
        <f t="shared" si="12"/>
        <v>5</v>
      </c>
      <c r="AL37" s="34">
        <f t="shared" si="13"/>
        <v>0</v>
      </c>
      <c r="AM37" s="34">
        <f t="shared" si="14"/>
        <v>1</v>
      </c>
      <c r="AN37" s="31" t="s">
        <v>496</v>
      </c>
      <c r="AO37" s="30" t="s">
        <v>501</v>
      </c>
      <c r="AP37" s="105"/>
    </row>
    <row r="38" spans="1:42" ht="58.2" customHeight="1">
      <c r="A38" s="30"/>
      <c r="B38" s="148"/>
      <c r="C38" s="164">
        <f t="shared" si="25"/>
        <v>8</v>
      </c>
      <c r="D38" s="211" t="s">
        <v>416</v>
      </c>
      <c r="E38" s="153">
        <f t="shared" si="15"/>
        <v>1</v>
      </c>
      <c r="F38" s="124" t="s">
        <v>366</v>
      </c>
      <c r="G38" s="124" t="str">
        <f t="shared" si="16"/>
        <v>A</v>
      </c>
      <c r="H38" s="32">
        <v>46800000</v>
      </c>
      <c r="I38" s="32">
        <f t="shared" si="17"/>
        <v>4</v>
      </c>
      <c r="J38" s="32">
        <f t="shared" si="18"/>
        <v>4</v>
      </c>
      <c r="K38" s="33">
        <f t="shared" si="19"/>
        <v>16</v>
      </c>
      <c r="L38" s="162" t="str">
        <f t="shared" si="20"/>
        <v/>
      </c>
      <c r="M38" s="162" t="str">
        <f t="shared" si="21"/>
        <v/>
      </c>
      <c r="N38" s="162">
        <f t="shared" si="0"/>
        <v>1</v>
      </c>
      <c r="O38" s="128">
        <f t="shared" si="22"/>
        <v>46800000</v>
      </c>
      <c r="P38" s="33" t="s">
        <v>30</v>
      </c>
      <c r="Q38" s="33" t="s">
        <v>322</v>
      </c>
      <c r="R38" s="30" t="s">
        <v>315</v>
      </c>
      <c r="S38" s="31" t="s">
        <v>302</v>
      </c>
      <c r="T38" s="31">
        <f t="shared" si="1"/>
        <v>1</v>
      </c>
      <c r="U38" s="31">
        <f t="shared" si="2"/>
        <v>5</v>
      </c>
      <c r="V38" s="131">
        <f t="shared" si="3"/>
        <v>46800000</v>
      </c>
      <c r="W38" s="31" t="s">
        <v>598</v>
      </c>
      <c r="X38" s="133">
        <f t="shared" si="4"/>
        <v>1</v>
      </c>
      <c r="Y38" s="133" t="str">
        <f t="shared" si="23"/>
        <v/>
      </c>
      <c r="Z38" s="134">
        <f t="shared" ref="Z38:Z66" si="26">IF(X38=1,H38,"-")</f>
        <v>46800000</v>
      </c>
      <c r="AA38" s="175">
        <v>46000000</v>
      </c>
      <c r="AB38" s="33" t="s">
        <v>599</v>
      </c>
      <c r="AC38" s="145"/>
      <c r="AD38" s="102"/>
      <c r="AE38" s="133" t="str">
        <f t="shared" si="7"/>
        <v/>
      </c>
      <c r="AF38" s="136">
        <f t="shared" si="8"/>
        <v>1</v>
      </c>
      <c r="AG38" s="131" t="str">
        <f t="shared" si="9"/>
        <v>-</v>
      </c>
      <c r="AH38" s="31" t="s">
        <v>305</v>
      </c>
      <c r="AI38" s="34">
        <f t="shared" si="10"/>
        <v>0</v>
      </c>
      <c r="AJ38" s="34">
        <f t="shared" si="11"/>
        <v>1</v>
      </c>
      <c r="AK38" s="34">
        <f t="shared" si="12"/>
        <v>5</v>
      </c>
      <c r="AL38" s="34">
        <f t="shared" si="13"/>
        <v>0</v>
      </c>
      <c r="AM38" s="34">
        <f t="shared" si="14"/>
        <v>1</v>
      </c>
      <c r="AN38" s="31" t="s">
        <v>496</v>
      </c>
      <c r="AO38" s="30" t="s">
        <v>501</v>
      </c>
      <c r="AP38" s="105"/>
    </row>
    <row r="39" spans="1:42" ht="26.25" customHeight="1">
      <c r="A39" s="30"/>
      <c r="B39" s="148"/>
      <c r="C39" s="164">
        <f t="shared" si="25"/>
        <v>9</v>
      </c>
      <c r="D39" s="194" t="s">
        <v>417</v>
      </c>
      <c r="E39" s="153">
        <f t="shared" si="15"/>
        <v>1</v>
      </c>
      <c r="F39" s="124" t="s">
        <v>365</v>
      </c>
      <c r="G39" s="124" t="str">
        <f t="shared" si="16"/>
        <v>B</v>
      </c>
      <c r="H39" s="32">
        <v>50000000</v>
      </c>
      <c r="I39" s="32">
        <f t="shared" si="17"/>
        <v>4</v>
      </c>
      <c r="J39" s="32">
        <f t="shared" si="18"/>
        <v>4</v>
      </c>
      <c r="K39" s="33">
        <f t="shared" si="19"/>
        <v>16</v>
      </c>
      <c r="L39" s="162" t="str">
        <f t="shared" si="20"/>
        <v/>
      </c>
      <c r="M39" s="162" t="str">
        <f t="shared" si="21"/>
        <v/>
      </c>
      <c r="N39" s="162">
        <f t="shared" si="0"/>
        <v>1</v>
      </c>
      <c r="O39" s="128">
        <f t="shared" si="22"/>
        <v>50000000</v>
      </c>
      <c r="P39" s="33" t="s">
        <v>30</v>
      </c>
      <c r="Q39" s="33" t="s">
        <v>322</v>
      </c>
      <c r="R39" s="30" t="s">
        <v>315</v>
      </c>
      <c r="S39" s="31" t="s">
        <v>302</v>
      </c>
      <c r="T39" s="31">
        <f t="shared" si="1"/>
        <v>1</v>
      </c>
      <c r="U39" s="31">
        <f t="shared" si="2"/>
        <v>5</v>
      </c>
      <c r="V39" s="131">
        <f t="shared" si="3"/>
        <v>50000000</v>
      </c>
      <c r="W39" s="185" t="s">
        <v>523</v>
      </c>
      <c r="X39" s="186">
        <f t="shared" si="4"/>
        <v>1</v>
      </c>
      <c r="Y39" s="186" t="str">
        <f t="shared" si="23"/>
        <v/>
      </c>
      <c r="Z39" s="187">
        <f t="shared" si="26"/>
        <v>50000000</v>
      </c>
      <c r="AA39" s="193">
        <v>46438645</v>
      </c>
      <c r="AB39" s="183" t="s">
        <v>524</v>
      </c>
      <c r="AC39" s="145">
        <f t="shared" ref="AC39:AC43" si="27">AA39</f>
        <v>46438645</v>
      </c>
      <c r="AD39" s="102">
        <v>42432</v>
      </c>
      <c r="AE39" s="133">
        <f t="shared" si="7"/>
        <v>1</v>
      </c>
      <c r="AF39" s="136" t="str">
        <f t="shared" si="8"/>
        <v/>
      </c>
      <c r="AG39" s="131">
        <f t="shared" si="9"/>
        <v>50000000</v>
      </c>
      <c r="AH39" s="31" t="s">
        <v>305</v>
      </c>
      <c r="AI39" s="34">
        <f t="shared" si="10"/>
        <v>0</v>
      </c>
      <c r="AJ39" s="34">
        <f t="shared" si="11"/>
        <v>1</v>
      </c>
      <c r="AK39" s="34">
        <f t="shared" si="12"/>
        <v>5</v>
      </c>
      <c r="AL39" s="34">
        <f t="shared" si="13"/>
        <v>0</v>
      </c>
      <c r="AM39" s="34">
        <f t="shared" si="14"/>
        <v>1</v>
      </c>
      <c r="AN39" s="31" t="s">
        <v>496</v>
      </c>
      <c r="AO39" s="189" t="s">
        <v>525</v>
      </c>
      <c r="AP39" s="105"/>
    </row>
    <row r="40" spans="1:42" ht="55.2">
      <c r="A40" s="30"/>
      <c r="B40" s="148"/>
      <c r="C40" s="164">
        <f t="shared" si="25"/>
        <v>10</v>
      </c>
      <c r="D40" s="194" t="s">
        <v>418</v>
      </c>
      <c r="E40" s="153">
        <f t="shared" si="15"/>
        <v>1</v>
      </c>
      <c r="F40" s="124" t="s">
        <v>366</v>
      </c>
      <c r="G40" s="124" t="str">
        <f t="shared" si="16"/>
        <v>A</v>
      </c>
      <c r="H40" s="32">
        <v>62400000</v>
      </c>
      <c r="I40" s="32">
        <f t="shared" si="17"/>
        <v>2</v>
      </c>
      <c r="J40" s="32">
        <f t="shared" si="18"/>
        <v>4</v>
      </c>
      <c r="K40" s="33">
        <f t="shared" si="19"/>
        <v>8</v>
      </c>
      <c r="L40" s="162">
        <f t="shared" si="20"/>
        <v>1</v>
      </c>
      <c r="M40" s="162">
        <f t="shared" si="21"/>
        <v>62400000</v>
      </c>
      <c r="N40" s="162" t="str">
        <f t="shared" si="0"/>
        <v/>
      </c>
      <c r="O40" s="128" t="str">
        <f t="shared" si="22"/>
        <v/>
      </c>
      <c r="P40" s="33" t="s">
        <v>30</v>
      </c>
      <c r="Q40" s="33" t="s">
        <v>322</v>
      </c>
      <c r="R40" s="30" t="s">
        <v>311</v>
      </c>
      <c r="S40" s="31" t="s">
        <v>302</v>
      </c>
      <c r="T40" s="31">
        <f t="shared" si="1"/>
        <v>1</v>
      </c>
      <c r="U40" s="31">
        <f t="shared" si="2"/>
        <v>5</v>
      </c>
      <c r="V40" s="131">
        <f t="shared" si="3"/>
        <v>62400000</v>
      </c>
      <c r="W40" s="31" t="s">
        <v>543</v>
      </c>
      <c r="X40" s="133">
        <f t="shared" si="4"/>
        <v>1</v>
      </c>
      <c r="Y40" s="133" t="str">
        <f t="shared" si="23"/>
        <v/>
      </c>
      <c r="Z40" s="134">
        <f t="shared" si="26"/>
        <v>62400000</v>
      </c>
      <c r="AA40" s="175">
        <v>60481000</v>
      </c>
      <c r="AB40" s="33" t="s">
        <v>544</v>
      </c>
      <c r="AC40" s="145">
        <f t="shared" si="27"/>
        <v>60481000</v>
      </c>
      <c r="AD40" s="102">
        <v>42447</v>
      </c>
      <c r="AE40" s="133">
        <f t="shared" si="7"/>
        <v>1</v>
      </c>
      <c r="AF40" s="136" t="str">
        <f t="shared" si="8"/>
        <v/>
      </c>
      <c r="AG40" s="131">
        <f t="shared" si="9"/>
        <v>62400000</v>
      </c>
      <c r="AH40" s="31" t="s">
        <v>135</v>
      </c>
      <c r="AI40" s="34">
        <f t="shared" si="10"/>
        <v>1</v>
      </c>
      <c r="AJ40" s="34">
        <f t="shared" si="11"/>
        <v>0</v>
      </c>
      <c r="AK40" s="34">
        <f t="shared" si="12"/>
        <v>4</v>
      </c>
      <c r="AL40" s="34">
        <f>IF(AK40=4,1,0)</f>
        <v>1</v>
      </c>
      <c r="AM40" s="34">
        <f t="shared" si="14"/>
        <v>0</v>
      </c>
      <c r="AN40" s="31" t="s">
        <v>496</v>
      </c>
      <c r="AO40" s="192" t="s">
        <v>497</v>
      </c>
      <c r="AP40" s="105"/>
    </row>
    <row r="41" spans="1:42" ht="53.25" customHeight="1">
      <c r="A41" s="31">
        <v>3</v>
      </c>
      <c r="B41" s="122" t="s">
        <v>419</v>
      </c>
      <c r="C41" s="164">
        <v>1</v>
      </c>
      <c r="D41" s="208" t="s">
        <v>533</v>
      </c>
      <c r="E41" s="153">
        <f t="shared" si="15"/>
        <v>1</v>
      </c>
      <c r="F41" s="124" t="s">
        <v>364</v>
      </c>
      <c r="G41" s="124" t="str">
        <f t="shared" si="16"/>
        <v>B</v>
      </c>
      <c r="H41" s="32">
        <v>187414880</v>
      </c>
      <c r="I41" s="32">
        <f t="shared" si="17"/>
        <v>4</v>
      </c>
      <c r="J41" s="32">
        <f t="shared" si="18"/>
        <v>4</v>
      </c>
      <c r="K41" s="33">
        <f t="shared" si="19"/>
        <v>16</v>
      </c>
      <c r="L41" s="162" t="str">
        <f t="shared" si="20"/>
        <v/>
      </c>
      <c r="M41" s="162" t="str">
        <f t="shared" si="21"/>
        <v/>
      </c>
      <c r="N41" s="162">
        <f t="shared" si="0"/>
        <v>1</v>
      </c>
      <c r="O41" s="128">
        <f t="shared" si="22"/>
        <v>187414880</v>
      </c>
      <c r="P41" s="33" t="s">
        <v>30</v>
      </c>
      <c r="Q41" s="33" t="s">
        <v>322</v>
      </c>
      <c r="R41" s="30" t="s">
        <v>315</v>
      </c>
      <c r="S41" s="31" t="s">
        <v>302</v>
      </c>
      <c r="T41" s="31">
        <f t="shared" si="1"/>
        <v>1</v>
      </c>
      <c r="U41" s="31">
        <f t="shared" si="2"/>
        <v>5</v>
      </c>
      <c r="V41" s="131">
        <f t="shared" si="3"/>
        <v>187414880</v>
      </c>
      <c r="W41" s="31" t="s">
        <v>490</v>
      </c>
      <c r="X41" s="133">
        <f t="shared" si="4"/>
        <v>1</v>
      </c>
      <c r="Y41" s="133" t="str">
        <f t="shared" si="23"/>
        <v/>
      </c>
      <c r="Z41" s="134">
        <f t="shared" si="26"/>
        <v>187414880</v>
      </c>
      <c r="AA41" s="175">
        <v>185515000</v>
      </c>
      <c r="AB41" s="33" t="s">
        <v>491</v>
      </c>
      <c r="AC41" s="145">
        <f t="shared" si="27"/>
        <v>185515000</v>
      </c>
      <c r="AD41" s="102">
        <v>42412</v>
      </c>
      <c r="AE41" s="133">
        <f t="shared" si="7"/>
        <v>1</v>
      </c>
      <c r="AF41" s="136" t="str">
        <f t="shared" si="8"/>
        <v/>
      </c>
      <c r="AG41" s="131">
        <f t="shared" si="9"/>
        <v>187414880</v>
      </c>
      <c r="AH41" s="31" t="s">
        <v>305</v>
      </c>
      <c r="AI41" s="34">
        <f t="shared" si="10"/>
        <v>0</v>
      </c>
      <c r="AJ41" s="34">
        <f t="shared" si="11"/>
        <v>1</v>
      </c>
      <c r="AK41" s="34">
        <f t="shared" si="12"/>
        <v>5</v>
      </c>
      <c r="AL41" s="34">
        <f t="shared" si="13"/>
        <v>0</v>
      </c>
      <c r="AM41" s="34">
        <f t="shared" si="14"/>
        <v>1</v>
      </c>
      <c r="AN41" s="31" t="s">
        <v>496</v>
      </c>
      <c r="AO41" s="30" t="s">
        <v>499</v>
      </c>
      <c r="AP41" s="105"/>
    </row>
    <row r="42" spans="1:42" ht="26.25" customHeight="1">
      <c r="A42" s="30"/>
      <c r="B42" s="122"/>
      <c r="C42" s="164">
        <v>2</v>
      </c>
      <c r="D42" s="208" t="s">
        <v>421</v>
      </c>
      <c r="E42" s="153">
        <f t="shared" si="15"/>
        <v>1</v>
      </c>
      <c r="F42" s="124" t="s">
        <v>364</v>
      </c>
      <c r="G42" s="124" t="str">
        <f t="shared" si="16"/>
        <v>B</v>
      </c>
      <c r="H42" s="32">
        <v>174000000</v>
      </c>
      <c r="I42" s="32">
        <f t="shared" si="17"/>
        <v>4</v>
      </c>
      <c r="J42" s="32">
        <f t="shared" si="18"/>
        <v>4</v>
      </c>
      <c r="K42" s="33">
        <f t="shared" si="19"/>
        <v>16</v>
      </c>
      <c r="L42" s="162" t="str">
        <f t="shared" si="20"/>
        <v/>
      </c>
      <c r="M42" s="162" t="str">
        <f t="shared" si="21"/>
        <v/>
      </c>
      <c r="N42" s="162">
        <f t="shared" si="0"/>
        <v>1</v>
      </c>
      <c r="O42" s="128">
        <f t="shared" si="22"/>
        <v>174000000</v>
      </c>
      <c r="P42" s="33" t="s">
        <v>30</v>
      </c>
      <c r="Q42" s="33" t="s">
        <v>322</v>
      </c>
      <c r="R42" s="30" t="s">
        <v>315</v>
      </c>
      <c r="S42" s="31" t="s">
        <v>302</v>
      </c>
      <c r="T42" s="31">
        <f t="shared" si="1"/>
        <v>1</v>
      </c>
      <c r="U42" s="31">
        <f t="shared" si="2"/>
        <v>5</v>
      </c>
      <c r="V42" s="131">
        <f t="shared" si="3"/>
        <v>174000000</v>
      </c>
      <c r="W42" s="31" t="s">
        <v>494</v>
      </c>
      <c r="X42" s="133">
        <f t="shared" si="4"/>
        <v>1</v>
      </c>
      <c r="Y42" s="133" t="str">
        <f t="shared" si="23"/>
        <v/>
      </c>
      <c r="Z42" s="134">
        <f t="shared" si="26"/>
        <v>174000000</v>
      </c>
      <c r="AA42" s="175">
        <v>168795000</v>
      </c>
      <c r="AB42" s="33" t="s">
        <v>495</v>
      </c>
      <c r="AC42" s="145">
        <f t="shared" si="27"/>
        <v>168795000</v>
      </c>
      <c r="AD42" s="199">
        <v>42398</v>
      </c>
      <c r="AE42" s="133">
        <f t="shared" si="7"/>
        <v>1</v>
      </c>
      <c r="AF42" s="136" t="str">
        <f t="shared" si="8"/>
        <v/>
      </c>
      <c r="AG42" s="131">
        <f t="shared" si="9"/>
        <v>174000000</v>
      </c>
      <c r="AH42" s="31" t="s">
        <v>305</v>
      </c>
      <c r="AI42" s="34">
        <f t="shared" si="10"/>
        <v>0</v>
      </c>
      <c r="AJ42" s="34">
        <f t="shared" si="11"/>
        <v>1</v>
      </c>
      <c r="AK42" s="34">
        <f t="shared" si="12"/>
        <v>5</v>
      </c>
      <c r="AL42" s="34">
        <f t="shared" si="13"/>
        <v>0</v>
      </c>
      <c r="AM42" s="34">
        <f t="shared" si="14"/>
        <v>1</v>
      </c>
      <c r="AN42" s="31" t="s">
        <v>496</v>
      </c>
      <c r="AO42" s="30" t="s">
        <v>505</v>
      </c>
      <c r="AP42" s="105"/>
    </row>
    <row r="43" spans="1:42" ht="26.25" customHeight="1">
      <c r="A43" s="30"/>
      <c r="B43" s="122"/>
      <c r="C43" s="164">
        <f>C42+1</f>
        <v>3</v>
      </c>
      <c r="D43" s="189" t="s">
        <v>422</v>
      </c>
      <c r="E43" s="153">
        <f t="shared" si="15"/>
        <v>1</v>
      </c>
      <c r="F43" s="124" t="s">
        <v>364</v>
      </c>
      <c r="G43" s="124" t="str">
        <f t="shared" si="16"/>
        <v>B</v>
      </c>
      <c r="H43" s="32">
        <v>86000000</v>
      </c>
      <c r="I43" s="32">
        <f t="shared" si="17"/>
        <v>4</v>
      </c>
      <c r="J43" s="32">
        <f t="shared" si="18"/>
        <v>4</v>
      </c>
      <c r="K43" s="33">
        <f t="shared" si="19"/>
        <v>16</v>
      </c>
      <c r="L43" s="162" t="str">
        <f t="shared" si="20"/>
        <v/>
      </c>
      <c r="M43" s="162" t="str">
        <f t="shared" si="21"/>
        <v/>
      </c>
      <c r="N43" s="162">
        <f t="shared" si="0"/>
        <v>1</v>
      </c>
      <c r="O43" s="128">
        <f t="shared" si="22"/>
        <v>86000000</v>
      </c>
      <c r="P43" s="33" t="s">
        <v>30</v>
      </c>
      <c r="Q43" s="33" t="s">
        <v>322</v>
      </c>
      <c r="R43" s="30" t="s">
        <v>315</v>
      </c>
      <c r="S43" s="31" t="s">
        <v>302</v>
      </c>
      <c r="T43" s="31">
        <f t="shared" si="1"/>
        <v>1</v>
      </c>
      <c r="U43" s="31">
        <f t="shared" si="2"/>
        <v>5</v>
      </c>
      <c r="V43" s="131">
        <f t="shared" si="3"/>
        <v>86000000</v>
      </c>
      <c r="W43" s="31" t="s">
        <v>587</v>
      </c>
      <c r="X43" s="133">
        <f t="shared" si="4"/>
        <v>1</v>
      </c>
      <c r="Y43" s="133" t="str">
        <f t="shared" si="23"/>
        <v/>
      </c>
      <c r="Z43" s="134">
        <f t="shared" si="26"/>
        <v>86000000</v>
      </c>
      <c r="AA43" s="175">
        <v>85140000</v>
      </c>
      <c r="AB43" s="33" t="s">
        <v>495</v>
      </c>
      <c r="AC43" s="145">
        <f t="shared" si="27"/>
        <v>85140000</v>
      </c>
      <c r="AD43" s="102">
        <v>42398</v>
      </c>
      <c r="AE43" s="133">
        <f t="shared" si="7"/>
        <v>1</v>
      </c>
      <c r="AF43" s="136" t="str">
        <f t="shared" si="8"/>
        <v/>
      </c>
      <c r="AG43" s="131">
        <f t="shared" si="9"/>
        <v>86000000</v>
      </c>
      <c r="AH43" s="31" t="s">
        <v>305</v>
      </c>
      <c r="AI43" s="34">
        <f t="shared" si="10"/>
        <v>0</v>
      </c>
      <c r="AJ43" s="34">
        <f t="shared" si="11"/>
        <v>1</v>
      </c>
      <c r="AK43" s="34">
        <f t="shared" si="12"/>
        <v>5</v>
      </c>
      <c r="AL43" s="34">
        <f t="shared" si="13"/>
        <v>0</v>
      </c>
      <c r="AM43" s="34">
        <f t="shared" si="14"/>
        <v>1</v>
      </c>
      <c r="AN43" s="31" t="s">
        <v>496</v>
      </c>
      <c r="AO43" s="30" t="s">
        <v>506</v>
      </c>
      <c r="AP43" s="105"/>
    </row>
    <row r="44" spans="1:42" ht="26.25" customHeight="1">
      <c r="A44" s="30"/>
      <c r="B44" s="122"/>
      <c r="C44" s="164">
        <f t="shared" ref="C44:C59" si="28">C43+1</f>
        <v>4</v>
      </c>
      <c r="D44" s="203" t="s">
        <v>423</v>
      </c>
      <c r="E44" s="153">
        <f t="shared" si="15"/>
        <v>1</v>
      </c>
      <c r="F44" s="124" t="s">
        <v>364</v>
      </c>
      <c r="G44" s="124" t="str">
        <f t="shared" si="16"/>
        <v>B</v>
      </c>
      <c r="H44" s="32">
        <v>145000000</v>
      </c>
      <c r="I44" s="32">
        <f t="shared" si="17"/>
        <v>4</v>
      </c>
      <c r="J44" s="32">
        <f t="shared" si="18"/>
        <v>4</v>
      </c>
      <c r="K44" s="33">
        <f t="shared" si="19"/>
        <v>16</v>
      </c>
      <c r="L44" s="162" t="str">
        <f t="shared" si="20"/>
        <v/>
      </c>
      <c r="M44" s="162" t="str">
        <f t="shared" si="21"/>
        <v/>
      </c>
      <c r="N44" s="162">
        <f t="shared" si="0"/>
        <v>1</v>
      </c>
      <c r="O44" s="128">
        <f t="shared" si="22"/>
        <v>145000000</v>
      </c>
      <c r="P44" s="33" t="s">
        <v>30</v>
      </c>
      <c r="Q44" s="33" t="s">
        <v>322</v>
      </c>
      <c r="R44" s="30" t="s">
        <v>315</v>
      </c>
      <c r="S44" s="31" t="s">
        <v>303</v>
      </c>
      <c r="T44" s="31" t="str">
        <f t="shared" si="1"/>
        <v/>
      </c>
      <c r="U44" s="31">
        <f t="shared" si="2"/>
        <v>3</v>
      </c>
      <c r="V44" s="131" t="str">
        <f t="shared" si="3"/>
        <v>-</v>
      </c>
      <c r="W44" s="31"/>
      <c r="X44" s="133" t="str">
        <f t="shared" si="4"/>
        <v/>
      </c>
      <c r="Y44" s="133">
        <f t="shared" si="23"/>
        <v>1</v>
      </c>
      <c r="Z44" s="134" t="str">
        <f t="shared" si="26"/>
        <v>-</v>
      </c>
      <c r="AA44" s="175"/>
      <c r="AB44" s="32"/>
      <c r="AC44" s="145"/>
      <c r="AD44" s="102"/>
      <c r="AE44" s="133" t="str">
        <f t="shared" si="7"/>
        <v/>
      </c>
      <c r="AF44" s="136">
        <f t="shared" si="8"/>
        <v>1</v>
      </c>
      <c r="AG44" s="131" t="str">
        <f t="shared" si="9"/>
        <v>-</v>
      </c>
      <c r="AH44" s="31" t="s">
        <v>305</v>
      </c>
      <c r="AI44" s="34">
        <f t="shared" si="10"/>
        <v>0</v>
      </c>
      <c r="AJ44" s="34">
        <f t="shared" si="11"/>
        <v>1</v>
      </c>
      <c r="AK44" s="34">
        <f t="shared" si="12"/>
        <v>3</v>
      </c>
      <c r="AL44" s="34">
        <f t="shared" si="13"/>
        <v>0</v>
      </c>
      <c r="AM44" s="34">
        <f t="shared" si="14"/>
        <v>0</v>
      </c>
      <c r="AN44" s="31" t="s">
        <v>496</v>
      </c>
      <c r="AO44" s="200" t="s">
        <v>608</v>
      </c>
      <c r="AP44" s="105"/>
    </row>
    <row r="45" spans="1:42" ht="36.75" customHeight="1">
      <c r="A45" s="119"/>
      <c r="B45" s="122"/>
      <c r="C45" s="166">
        <f t="shared" si="28"/>
        <v>5</v>
      </c>
      <c r="D45" s="204" t="s">
        <v>424</v>
      </c>
      <c r="E45" s="153">
        <f t="shared" si="15"/>
        <v>1</v>
      </c>
      <c r="F45" s="124" t="s">
        <v>364</v>
      </c>
      <c r="G45" s="124" t="str">
        <f t="shared" si="16"/>
        <v>B</v>
      </c>
      <c r="H45" s="32">
        <v>650000000</v>
      </c>
      <c r="I45" s="32">
        <f t="shared" si="17"/>
        <v>4</v>
      </c>
      <c r="J45" s="32">
        <f t="shared" si="18"/>
        <v>2</v>
      </c>
      <c r="K45" s="33">
        <f>J45*I45</f>
        <v>8</v>
      </c>
      <c r="L45" s="162">
        <f t="shared" si="20"/>
        <v>1</v>
      </c>
      <c r="M45" s="162">
        <f t="shared" si="21"/>
        <v>650000000</v>
      </c>
      <c r="N45" s="162" t="str">
        <f t="shared" si="0"/>
        <v/>
      </c>
      <c r="O45" s="128" t="str">
        <f t="shared" si="22"/>
        <v/>
      </c>
      <c r="P45" s="33" t="s">
        <v>30</v>
      </c>
      <c r="Q45" s="33" t="s">
        <v>322</v>
      </c>
      <c r="R45" s="30" t="s">
        <v>310</v>
      </c>
      <c r="S45" s="31" t="s">
        <v>302</v>
      </c>
      <c r="T45" s="31">
        <f t="shared" si="1"/>
        <v>1</v>
      </c>
      <c r="U45" s="31">
        <f t="shared" si="2"/>
        <v>5</v>
      </c>
      <c r="V45" s="131">
        <f t="shared" si="3"/>
        <v>650000000</v>
      </c>
      <c r="W45" s="31"/>
      <c r="X45" s="133" t="str">
        <f t="shared" si="4"/>
        <v/>
      </c>
      <c r="Y45" s="133">
        <f t="shared" si="23"/>
        <v>1</v>
      </c>
      <c r="Z45" s="134" t="str">
        <f t="shared" si="26"/>
        <v>-</v>
      </c>
      <c r="AA45" s="175"/>
      <c r="AB45" s="32"/>
      <c r="AC45" s="145"/>
      <c r="AD45" s="102"/>
      <c r="AE45" s="133" t="str">
        <f t="shared" si="7"/>
        <v/>
      </c>
      <c r="AF45" s="136">
        <f t="shared" si="8"/>
        <v>1</v>
      </c>
      <c r="AG45" s="131" t="str">
        <f t="shared" si="9"/>
        <v>-</v>
      </c>
      <c r="AH45" s="31" t="s">
        <v>135</v>
      </c>
      <c r="AI45" s="34">
        <f t="shared" si="10"/>
        <v>1</v>
      </c>
      <c r="AJ45" s="34">
        <f t="shared" si="11"/>
        <v>0</v>
      </c>
      <c r="AK45" s="34">
        <f t="shared" si="12"/>
        <v>4</v>
      </c>
      <c r="AL45" s="34">
        <f t="shared" si="13"/>
        <v>1</v>
      </c>
      <c r="AM45" s="34">
        <f t="shared" si="14"/>
        <v>0</v>
      </c>
      <c r="AN45" s="31" t="s">
        <v>496</v>
      </c>
      <c r="AO45" s="195" t="s">
        <v>610</v>
      </c>
      <c r="AP45" s="105"/>
    </row>
    <row r="46" spans="1:42" ht="41.4">
      <c r="A46" s="30"/>
      <c r="B46" s="122"/>
      <c r="C46" s="123">
        <f t="shared" si="28"/>
        <v>6</v>
      </c>
      <c r="D46" s="203" t="s">
        <v>529</v>
      </c>
      <c r="E46" s="153">
        <f t="shared" si="15"/>
        <v>1</v>
      </c>
      <c r="F46" s="124" t="s">
        <v>364</v>
      </c>
      <c r="G46" s="124" t="str">
        <f t="shared" si="16"/>
        <v>B</v>
      </c>
      <c r="H46" s="32">
        <v>75000000</v>
      </c>
      <c r="I46" s="32">
        <f t="shared" si="17"/>
        <v>4</v>
      </c>
      <c r="J46" s="32">
        <f t="shared" si="18"/>
        <v>4</v>
      </c>
      <c r="K46" s="33">
        <f t="shared" si="19"/>
        <v>16</v>
      </c>
      <c r="L46" s="162" t="str">
        <f t="shared" si="20"/>
        <v/>
      </c>
      <c r="M46" s="162" t="str">
        <f t="shared" si="21"/>
        <v/>
      </c>
      <c r="N46" s="162">
        <f t="shared" si="0"/>
        <v>1</v>
      </c>
      <c r="O46" s="128">
        <f t="shared" si="22"/>
        <v>75000000</v>
      </c>
      <c r="P46" s="33" t="s">
        <v>30</v>
      </c>
      <c r="Q46" s="33" t="s">
        <v>322</v>
      </c>
      <c r="R46" s="30" t="s">
        <v>315</v>
      </c>
      <c r="S46" s="31" t="s">
        <v>303</v>
      </c>
      <c r="T46" s="31" t="str">
        <f t="shared" si="1"/>
        <v/>
      </c>
      <c r="U46" s="31">
        <f t="shared" si="2"/>
        <v>3</v>
      </c>
      <c r="V46" s="131" t="str">
        <f t="shared" si="3"/>
        <v>-</v>
      </c>
      <c r="W46" s="31"/>
      <c r="X46" s="133" t="str">
        <f t="shared" si="4"/>
        <v/>
      </c>
      <c r="Y46" s="133">
        <f t="shared" si="23"/>
        <v>1</v>
      </c>
      <c r="Z46" s="134" t="str">
        <f t="shared" si="26"/>
        <v>-</v>
      </c>
      <c r="AA46" s="175"/>
      <c r="AB46" s="32"/>
      <c r="AC46" s="145"/>
      <c r="AD46" s="102"/>
      <c r="AE46" s="133" t="str">
        <f t="shared" si="7"/>
        <v/>
      </c>
      <c r="AF46" s="136">
        <f t="shared" si="8"/>
        <v>1</v>
      </c>
      <c r="AG46" s="131" t="str">
        <f t="shared" si="9"/>
        <v>-</v>
      </c>
      <c r="AH46" s="31" t="s">
        <v>305</v>
      </c>
      <c r="AI46" s="34">
        <f t="shared" si="10"/>
        <v>0</v>
      </c>
      <c r="AJ46" s="34">
        <f t="shared" si="11"/>
        <v>1</v>
      </c>
      <c r="AK46" s="34">
        <f t="shared" si="12"/>
        <v>3</v>
      </c>
      <c r="AL46" s="34">
        <f t="shared" si="13"/>
        <v>0</v>
      </c>
      <c r="AM46" s="34">
        <f t="shared" si="14"/>
        <v>0</v>
      </c>
      <c r="AN46" s="31" t="s">
        <v>496</v>
      </c>
      <c r="AO46" s="200" t="s">
        <v>608</v>
      </c>
      <c r="AP46" s="105"/>
    </row>
    <row r="47" spans="1:42" ht="26.25" customHeight="1">
      <c r="A47" s="30"/>
      <c r="B47" s="122"/>
      <c r="C47" s="164">
        <f t="shared" si="28"/>
        <v>7</v>
      </c>
      <c r="D47" s="203" t="s">
        <v>425</v>
      </c>
      <c r="E47" s="153">
        <f t="shared" si="15"/>
        <v>1</v>
      </c>
      <c r="F47" s="124" t="s">
        <v>364</v>
      </c>
      <c r="G47" s="124" t="str">
        <f t="shared" si="16"/>
        <v>B</v>
      </c>
      <c r="H47" s="32">
        <v>87000000</v>
      </c>
      <c r="I47" s="32">
        <f t="shared" si="17"/>
        <v>4</v>
      </c>
      <c r="J47" s="32">
        <f t="shared" si="18"/>
        <v>4</v>
      </c>
      <c r="K47" s="33">
        <f t="shared" si="19"/>
        <v>16</v>
      </c>
      <c r="L47" s="162" t="str">
        <f t="shared" si="20"/>
        <v/>
      </c>
      <c r="M47" s="162" t="str">
        <f t="shared" si="21"/>
        <v/>
      </c>
      <c r="N47" s="162">
        <f t="shared" si="0"/>
        <v>1</v>
      </c>
      <c r="O47" s="128">
        <f t="shared" si="22"/>
        <v>87000000</v>
      </c>
      <c r="P47" s="33" t="s">
        <v>30</v>
      </c>
      <c r="Q47" s="33" t="s">
        <v>322</v>
      </c>
      <c r="R47" s="30" t="s">
        <v>315</v>
      </c>
      <c r="S47" s="31" t="s">
        <v>302</v>
      </c>
      <c r="T47" s="31">
        <f t="shared" si="1"/>
        <v>1</v>
      </c>
      <c r="U47" s="31">
        <f t="shared" si="2"/>
        <v>5</v>
      </c>
      <c r="V47" s="131">
        <f t="shared" si="3"/>
        <v>87000000</v>
      </c>
      <c r="W47" s="31" t="s">
        <v>578</v>
      </c>
      <c r="X47" s="133">
        <f t="shared" si="4"/>
        <v>1</v>
      </c>
      <c r="Y47" s="133" t="str">
        <f t="shared" si="23"/>
        <v/>
      </c>
      <c r="Z47" s="134">
        <f t="shared" si="26"/>
        <v>87000000</v>
      </c>
      <c r="AA47" s="175">
        <v>86570000</v>
      </c>
      <c r="AB47" s="33" t="s">
        <v>579</v>
      </c>
      <c r="AC47" s="145">
        <f>AA47</f>
        <v>86570000</v>
      </c>
      <c r="AD47" s="102">
        <v>42458</v>
      </c>
      <c r="AE47" s="133">
        <f t="shared" si="7"/>
        <v>1</v>
      </c>
      <c r="AF47" s="136" t="str">
        <f t="shared" si="8"/>
        <v/>
      </c>
      <c r="AG47" s="131">
        <f t="shared" si="9"/>
        <v>87000000</v>
      </c>
      <c r="AH47" s="31" t="s">
        <v>305</v>
      </c>
      <c r="AI47" s="34">
        <f t="shared" si="10"/>
        <v>0</v>
      </c>
      <c r="AJ47" s="34">
        <f t="shared" si="11"/>
        <v>1</v>
      </c>
      <c r="AK47" s="34">
        <f t="shared" si="12"/>
        <v>5</v>
      </c>
      <c r="AL47" s="34">
        <f t="shared" si="13"/>
        <v>0</v>
      </c>
      <c r="AM47" s="34">
        <f t="shared" si="14"/>
        <v>1</v>
      </c>
      <c r="AN47" s="31" t="s">
        <v>496</v>
      </c>
      <c r="AO47" s="30" t="s">
        <v>575</v>
      </c>
      <c r="AP47" s="105"/>
    </row>
    <row r="48" spans="1:42" ht="26.25" customHeight="1">
      <c r="A48" s="30"/>
      <c r="B48" s="122"/>
      <c r="C48" s="164">
        <f t="shared" si="28"/>
        <v>8</v>
      </c>
      <c r="D48" s="203" t="s">
        <v>426</v>
      </c>
      <c r="E48" s="153">
        <f t="shared" si="15"/>
        <v>1</v>
      </c>
      <c r="F48" s="124" t="s">
        <v>364</v>
      </c>
      <c r="G48" s="124" t="str">
        <f t="shared" si="16"/>
        <v>B</v>
      </c>
      <c r="H48" s="32">
        <v>43000000</v>
      </c>
      <c r="I48" s="32">
        <f t="shared" si="17"/>
        <v>4</v>
      </c>
      <c r="J48" s="32">
        <f t="shared" si="18"/>
        <v>4</v>
      </c>
      <c r="K48" s="33">
        <f t="shared" si="19"/>
        <v>16</v>
      </c>
      <c r="L48" s="162" t="str">
        <f t="shared" si="20"/>
        <v/>
      </c>
      <c r="M48" s="162" t="str">
        <f t="shared" si="21"/>
        <v/>
      </c>
      <c r="N48" s="162">
        <f t="shared" si="0"/>
        <v>1</v>
      </c>
      <c r="O48" s="128">
        <f t="shared" si="22"/>
        <v>43000000</v>
      </c>
      <c r="P48" s="33" t="s">
        <v>30</v>
      </c>
      <c r="Q48" s="33" t="s">
        <v>322</v>
      </c>
      <c r="R48" s="30" t="s">
        <v>315</v>
      </c>
      <c r="S48" s="31" t="s">
        <v>303</v>
      </c>
      <c r="T48" s="31" t="str">
        <f t="shared" si="1"/>
        <v/>
      </c>
      <c r="U48" s="31">
        <f t="shared" si="2"/>
        <v>3</v>
      </c>
      <c r="V48" s="131" t="str">
        <f t="shared" si="3"/>
        <v>-</v>
      </c>
      <c r="W48" s="31"/>
      <c r="X48" s="133" t="str">
        <f t="shared" si="4"/>
        <v/>
      </c>
      <c r="Y48" s="133">
        <f t="shared" si="23"/>
        <v>1</v>
      </c>
      <c r="Z48" s="134" t="str">
        <f t="shared" si="26"/>
        <v>-</v>
      </c>
      <c r="AA48" s="175"/>
      <c r="AB48" s="32"/>
      <c r="AC48" s="145"/>
      <c r="AD48" s="102"/>
      <c r="AE48" s="133" t="str">
        <f t="shared" si="7"/>
        <v/>
      </c>
      <c r="AF48" s="136">
        <f t="shared" si="8"/>
        <v>1</v>
      </c>
      <c r="AG48" s="131" t="str">
        <f t="shared" si="9"/>
        <v>-</v>
      </c>
      <c r="AH48" s="31" t="s">
        <v>305</v>
      </c>
      <c r="AI48" s="34">
        <f t="shared" si="10"/>
        <v>0</v>
      </c>
      <c r="AJ48" s="34">
        <f t="shared" si="11"/>
        <v>1</v>
      </c>
      <c r="AK48" s="34">
        <f t="shared" si="12"/>
        <v>3</v>
      </c>
      <c r="AL48" s="34">
        <f t="shared" si="13"/>
        <v>0</v>
      </c>
      <c r="AM48" s="34">
        <f t="shared" si="14"/>
        <v>0</v>
      </c>
      <c r="AN48" s="31" t="s">
        <v>496</v>
      </c>
      <c r="AO48" s="200" t="s">
        <v>608</v>
      </c>
      <c r="AP48" s="105"/>
    </row>
    <row r="49" spans="1:42" ht="26.25" customHeight="1">
      <c r="A49" s="30"/>
      <c r="B49" s="122"/>
      <c r="C49" s="164">
        <f t="shared" si="28"/>
        <v>9</v>
      </c>
      <c r="D49" s="203" t="s">
        <v>427</v>
      </c>
      <c r="E49" s="153">
        <f t="shared" si="15"/>
        <v>1</v>
      </c>
      <c r="F49" s="124" t="s">
        <v>364</v>
      </c>
      <c r="G49" s="124" t="str">
        <f t="shared" si="16"/>
        <v>B</v>
      </c>
      <c r="H49" s="32">
        <v>2000000</v>
      </c>
      <c r="I49" s="32">
        <f t="shared" si="17"/>
        <v>4</v>
      </c>
      <c r="J49" s="32">
        <f t="shared" si="18"/>
        <v>4</v>
      </c>
      <c r="K49" s="33">
        <f t="shared" si="19"/>
        <v>16</v>
      </c>
      <c r="L49" s="162" t="str">
        <f t="shared" si="20"/>
        <v/>
      </c>
      <c r="M49" s="162" t="str">
        <f t="shared" si="21"/>
        <v/>
      </c>
      <c r="N49" s="162">
        <f t="shared" si="0"/>
        <v>1</v>
      </c>
      <c r="O49" s="128">
        <f t="shared" si="22"/>
        <v>2000000</v>
      </c>
      <c r="P49" s="33" t="s">
        <v>30</v>
      </c>
      <c r="Q49" s="33" t="s">
        <v>323</v>
      </c>
      <c r="R49" s="30" t="s">
        <v>315</v>
      </c>
      <c r="S49" s="31" t="s">
        <v>302</v>
      </c>
      <c r="T49" s="31">
        <f t="shared" si="1"/>
        <v>1</v>
      </c>
      <c r="U49" s="31">
        <f t="shared" si="2"/>
        <v>5</v>
      </c>
      <c r="V49" s="131">
        <f t="shared" si="3"/>
        <v>2000000</v>
      </c>
      <c r="W49" s="31" t="s">
        <v>578</v>
      </c>
      <c r="X49" s="133">
        <f t="shared" si="4"/>
        <v>1</v>
      </c>
      <c r="Y49" s="133" t="str">
        <f t="shared" si="23"/>
        <v/>
      </c>
      <c r="Z49" s="134">
        <f t="shared" si="26"/>
        <v>2000000</v>
      </c>
      <c r="AA49" s="175">
        <v>1925000</v>
      </c>
      <c r="AB49" s="33" t="s">
        <v>579</v>
      </c>
      <c r="AC49" s="145">
        <f>AA49</f>
        <v>1925000</v>
      </c>
      <c r="AD49" s="102">
        <v>42092</v>
      </c>
      <c r="AE49" s="133">
        <f t="shared" si="7"/>
        <v>1</v>
      </c>
      <c r="AF49" s="136" t="str">
        <f t="shared" si="8"/>
        <v/>
      </c>
      <c r="AG49" s="131">
        <f t="shared" si="9"/>
        <v>2000000</v>
      </c>
      <c r="AH49" s="31" t="s">
        <v>305</v>
      </c>
      <c r="AI49" s="34">
        <f t="shared" si="10"/>
        <v>0</v>
      </c>
      <c r="AJ49" s="34">
        <f t="shared" si="11"/>
        <v>1</v>
      </c>
      <c r="AK49" s="34">
        <f t="shared" si="12"/>
        <v>5</v>
      </c>
      <c r="AL49" s="34">
        <f t="shared" si="13"/>
        <v>0</v>
      </c>
      <c r="AM49" s="34">
        <f t="shared" si="14"/>
        <v>1</v>
      </c>
      <c r="AN49" s="31" t="s">
        <v>496</v>
      </c>
      <c r="AO49" s="30" t="s">
        <v>575</v>
      </c>
      <c r="AP49" s="105"/>
    </row>
    <row r="50" spans="1:42" ht="26.25" customHeight="1">
      <c r="A50" s="30"/>
      <c r="B50" s="122"/>
      <c r="C50" s="164">
        <f t="shared" si="28"/>
        <v>10</v>
      </c>
      <c r="D50" s="203" t="s">
        <v>428</v>
      </c>
      <c r="E50" s="153">
        <f t="shared" si="15"/>
        <v>1</v>
      </c>
      <c r="F50" s="124" t="s">
        <v>364</v>
      </c>
      <c r="G50" s="124" t="str">
        <f t="shared" si="16"/>
        <v>B</v>
      </c>
      <c r="H50" s="32">
        <v>37500000</v>
      </c>
      <c r="I50" s="32">
        <f t="shared" si="17"/>
        <v>4</v>
      </c>
      <c r="J50" s="32">
        <f t="shared" si="18"/>
        <v>4</v>
      </c>
      <c r="K50" s="33">
        <f t="shared" si="19"/>
        <v>16</v>
      </c>
      <c r="L50" s="162" t="str">
        <f t="shared" si="20"/>
        <v/>
      </c>
      <c r="M50" s="162" t="str">
        <f t="shared" si="21"/>
        <v/>
      </c>
      <c r="N50" s="162">
        <f t="shared" si="0"/>
        <v>1</v>
      </c>
      <c r="O50" s="128">
        <f t="shared" si="22"/>
        <v>37500000</v>
      </c>
      <c r="P50" s="33" t="s">
        <v>30</v>
      </c>
      <c r="Q50" s="33" t="s">
        <v>322</v>
      </c>
      <c r="R50" s="30" t="s">
        <v>315</v>
      </c>
      <c r="S50" s="31" t="s">
        <v>303</v>
      </c>
      <c r="T50" s="31" t="str">
        <f t="shared" si="1"/>
        <v/>
      </c>
      <c r="U50" s="31">
        <f t="shared" si="2"/>
        <v>3</v>
      </c>
      <c r="V50" s="131" t="str">
        <f t="shared" si="3"/>
        <v>-</v>
      </c>
      <c r="W50" s="31"/>
      <c r="X50" s="133" t="str">
        <f t="shared" si="4"/>
        <v/>
      </c>
      <c r="Y50" s="133">
        <f t="shared" si="23"/>
        <v>1</v>
      </c>
      <c r="Z50" s="134" t="str">
        <f t="shared" si="26"/>
        <v>-</v>
      </c>
      <c r="AA50" s="175"/>
      <c r="AB50" s="32"/>
      <c r="AC50" s="145"/>
      <c r="AD50" s="102"/>
      <c r="AE50" s="133" t="str">
        <f t="shared" si="7"/>
        <v/>
      </c>
      <c r="AF50" s="136">
        <f t="shared" si="8"/>
        <v>1</v>
      </c>
      <c r="AG50" s="131" t="str">
        <f t="shared" si="9"/>
        <v>-</v>
      </c>
      <c r="AH50" s="31" t="s">
        <v>305</v>
      </c>
      <c r="AI50" s="34">
        <f t="shared" si="10"/>
        <v>0</v>
      </c>
      <c r="AJ50" s="34">
        <f t="shared" si="11"/>
        <v>1</v>
      </c>
      <c r="AK50" s="34">
        <f t="shared" si="12"/>
        <v>3</v>
      </c>
      <c r="AL50" s="34">
        <f t="shared" si="13"/>
        <v>0</v>
      </c>
      <c r="AM50" s="34">
        <f t="shared" si="14"/>
        <v>0</v>
      </c>
      <c r="AN50" s="31" t="s">
        <v>496</v>
      </c>
      <c r="AO50" s="200" t="s">
        <v>608</v>
      </c>
      <c r="AP50" s="105"/>
    </row>
    <row r="51" spans="1:42" ht="81" customHeight="1">
      <c r="A51" s="30"/>
      <c r="B51" s="122"/>
      <c r="C51" s="164">
        <f t="shared" si="28"/>
        <v>11</v>
      </c>
      <c r="D51" s="203" t="s">
        <v>429</v>
      </c>
      <c r="E51" s="153">
        <f t="shared" si="15"/>
        <v>1</v>
      </c>
      <c r="F51" s="124" t="s">
        <v>364</v>
      </c>
      <c r="G51" s="124" t="str">
        <f t="shared" si="16"/>
        <v>B</v>
      </c>
      <c r="H51" s="32">
        <v>107685120</v>
      </c>
      <c r="I51" s="32">
        <f t="shared" si="17"/>
        <v>4</v>
      </c>
      <c r="J51" s="32">
        <f t="shared" si="18"/>
        <v>4</v>
      </c>
      <c r="K51" s="33">
        <f t="shared" si="19"/>
        <v>16</v>
      </c>
      <c r="L51" s="162" t="str">
        <f t="shared" si="20"/>
        <v/>
      </c>
      <c r="M51" s="162" t="str">
        <f t="shared" si="21"/>
        <v/>
      </c>
      <c r="N51" s="162">
        <f t="shared" si="0"/>
        <v>1</v>
      </c>
      <c r="O51" s="128">
        <f t="shared" si="22"/>
        <v>107685120</v>
      </c>
      <c r="P51" s="33" t="s">
        <v>30</v>
      </c>
      <c r="Q51" s="33" t="s">
        <v>322</v>
      </c>
      <c r="R51" s="30" t="s">
        <v>315</v>
      </c>
      <c r="S51" s="31" t="s">
        <v>303</v>
      </c>
      <c r="T51" s="31" t="str">
        <f t="shared" si="1"/>
        <v/>
      </c>
      <c r="U51" s="31">
        <f t="shared" si="2"/>
        <v>3</v>
      </c>
      <c r="V51" s="131" t="str">
        <f t="shared" si="3"/>
        <v>-</v>
      </c>
      <c r="W51" s="31"/>
      <c r="X51" s="133" t="str">
        <f t="shared" si="4"/>
        <v/>
      </c>
      <c r="Y51" s="133">
        <f t="shared" si="23"/>
        <v>1</v>
      </c>
      <c r="Z51" s="134" t="str">
        <f t="shared" si="26"/>
        <v>-</v>
      </c>
      <c r="AA51" s="175"/>
      <c r="AB51" s="32"/>
      <c r="AC51" s="145"/>
      <c r="AD51" s="102"/>
      <c r="AE51" s="133" t="str">
        <f t="shared" si="7"/>
        <v/>
      </c>
      <c r="AF51" s="136">
        <f t="shared" si="8"/>
        <v>1</v>
      </c>
      <c r="AG51" s="131" t="str">
        <f t="shared" si="9"/>
        <v>-</v>
      </c>
      <c r="AH51" s="31" t="s">
        <v>305</v>
      </c>
      <c r="AI51" s="34">
        <f t="shared" si="10"/>
        <v>0</v>
      </c>
      <c r="AJ51" s="34">
        <f t="shared" si="11"/>
        <v>1</v>
      </c>
      <c r="AK51" s="34">
        <f t="shared" si="12"/>
        <v>3</v>
      </c>
      <c r="AL51" s="34">
        <f t="shared" si="13"/>
        <v>0</v>
      </c>
      <c r="AM51" s="34">
        <f t="shared" si="14"/>
        <v>0</v>
      </c>
      <c r="AN51" s="31" t="s">
        <v>496</v>
      </c>
      <c r="AO51" s="205" t="s">
        <v>609</v>
      </c>
      <c r="AP51" s="105"/>
    </row>
    <row r="52" spans="1:42" ht="26.25" customHeight="1">
      <c r="A52" s="30"/>
      <c r="B52" s="122"/>
      <c r="C52" s="164">
        <f t="shared" si="28"/>
        <v>12</v>
      </c>
      <c r="D52" s="190" t="s">
        <v>430</v>
      </c>
      <c r="E52" s="153">
        <f t="shared" si="15"/>
        <v>1</v>
      </c>
      <c r="F52" s="124" t="s">
        <v>364</v>
      </c>
      <c r="G52" s="124" t="str">
        <f t="shared" si="16"/>
        <v>B</v>
      </c>
      <c r="H52" s="32">
        <v>98000000</v>
      </c>
      <c r="I52" s="32">
        <f t="shared" si="17"/>
        <v>4</v>
      </c>
      <c r="J52" s="32">
        <f t="shared" si="18"/>
        <v>4</v>
      </c>
      <c r="K52" s="33">
        <f t="shared" si="19"/>
        <v>16</v>
      </c>
      <c r="L52" s="162" t="str">
        <f t="shared" si="20"/>
        <v/>
      </c>
      <c r="M52" s="162" t="str">
        <f t="shared" si="21"/>
        <v/>
      </c>
      <c r="N52" s="162">
        <f t="shared" si="0"/>
        <v>1</v>
      </c>
      <c r="O52" s="128">
        <f t="shared" si="22"/>
        <v>98000000</v>
      </c>
      <c r="P52" s="33" t="s">
        <v>30</v>
      </c>
      <c r="Q52" s="33" t="s">
        <v>322</v>
      </c>
      <c r="R52" s="30" t="s">
        <v>315</v>
      </c>
      <c r="S52" s="31" t="s">
        <v>302</v>
      </c>
      <c r="T52" s="31">
        <f t="shared" si="1"/>
        <v>1</v>
      </c>
      <c r="U52" s="31">
        <f t="shared" si="2"/>
        <v>5</v>
      </c>
      <c r="V52" s="131">
        <f t="shared" si="3"/>
        <v>98000000</v>
      </c>
      <c r="W52" s="31" t="s">
        <v>535</v>
      </c>
      <c r="X52" s="133">
        <f t="shared" si="4"/>
        <v>1</v>
      </c>
      <c r="Y52" s="133" t="str">
        <f t="shared" si="23"/>
        <v/>
      </c>
      <c r="Z52" s="134">
        <f t="shared" si="26"/>
        <v>98000000</v>
      </c>
      <c r="AA52" s="175">
        <v>88704000</v>
      </c>
      <c r="AB52" s="33" t="s">
        <v>536</v>
      </c>
      <c r="AC52" s="145">
        <f>AA52</f>
        <v>88704000</v>
      </c>
      <c r="AD52" s="102">
        <v>42439</v>
      </c>
      <c r="AE52" s="133">
        <f t="shared" si="7"/>
        <v>1</v>
      </c>
      <c r="AF52" s="136" t="str">
        <f t="shared" si="8"/>
        <v/>
      </c>
      <c r="AG52" s="131">
        <f t="shared" si="9"/>
        <v>98000000</v>
      </c>
      <c r="AH52" s="31" t="s">
        <v>305</v>
      </c>
      <c r="AI52" s="34">
        <f t="shared" si="10"/>
        <v>0</v>
      </c>
      <c r="AJ52" s="34">
        <f t="shared" si="11"/>
        <v>1</v>
      </c>
      <c r="AK52" s="34">
        <f t="shared" si="12"/>
        <v>5</v>
      </c>
      <c r="AL52" s="34">
        <f t="shared" si="13"/>
        <v>0</v>
      </c>
      <c r="AM52" s="34">
        <f t="shared" si="14"/>
        <v>1</v>
      </c>
      <c r="AN52" s="31" t="s">
        <v>496</v>
      </c>
      <c r="AO52" s="30" t="s">
        <v>505</v>
      </c>
      <c r="AP52" s="105"/>
    </row>
    <row r="53" spans="1:42" ht="26.25" customHeight="1">
      <c r="A53" s="30"/>
      <c r="B53" s="122"/>
      <c r="C53" s="164">
        <f t="shared" si="28"/>
        <v>13</v>
      </c>
      <c r="D53" s="203" t="s">
        <v>431</v>
      </c>
      <c r="E53" s="153">
        <f t="shared" si="15"/>
        <v>1</v>
      </c>
      <c r="F53" s="124" t="s">
        <v>364</v>
      </c>
      <c r="G53" s="124" t="str">
        <f t="shared" si="16"/>
        <v>B</v>
      </c>
      <c r="H53" s="32">
        <v>8000000</v>
      </c>
      <c r="I53" s="32">
        <f t="shared" si="17"/>
        <v>4</v>
      </c>
      <c r="J53" s="32">
        <f t="shared" si="18"/>
        <v>4</v>
      </c>
      <c r="K53" s="33">
        <f t="shared" si="19"/>
        <v>16</v>
      </c>
      <c r="L53" s="162" t="str">
        <f t="shared" si="20"/>
        <v/>
      </c>
      <c r="M53" s="162" t="str">
        <f t="shared" si="21"/>
        <v/>
      </c>
      <c r="N53" s="162">
        <f t="shared" si="0"/>
        <v>1</v>
      </c>
      <c r="O53" s="128">
        <f t="shared" si="22"/>
        <v>8000000</v>
      </c>
      <c r="P53" s="33" t="s">
        <v>30</v>
      </c>
      <c r="Q53" s="33" t="s">
        <v>322</v>
      </c>
      <c r="R53" s="30" t="s">
        <v>315</v>
      </c>
      <c r="S53" s="31" t="s">
        <v>302</v>
      </c>
      <c r="T53" s="31">
        <f t="shared" si="1"/>
        <v>1</v>
      </c>
      <c r="U53" s="31">
        <f t="shared" si="2"/>
        <v>5</v>
      </c>
      <c r="V53" s="131">
        <f t="shared" si="3"/>
        <v>8000000</v>
      </c>
      <c r="W53" s="31" t="s">
        <v>535</v>
      </c>
      <c r="X53" s="133">
        <f t="shared" si="4"/>
        <v>1</v>
      </c>
      <c r="Y53" s="133" t="str">
        <f t="shared" si="23"/>
        <v/>
      </c>
      <c r="Z53" s="134">
        <f t="shared" si="26"/>
        <v>8000000</v>
      </c>
      <c r="AA53" s="175">
        <v>7810000</v>
      </c>
      <c r="AB53" s="33" t="s">
        <v>536</v>
      </c>
      <c r="AC53" s="145">
        <f>AA53</f>
        <v>7810000</v>
      </c>
      <c r="AD53" s="102">
        <v>42439</v>
      </c>
      <c r="AE53" s="133">
        <f t="shared" si="7"/>
        <v>1</v>
      </c>
      <c r="AF53" s="136" t="str">
        <f t="shared" si="8"/>
        <v/>
      </c>
      <c r="AG53" s="131">
        <f t="shared" si="9"/>
        <v>8000000</v>
      </c>
      <c r="AH53" s="31" t="s">
        <v>305</v>
      </c>
      <c r="AI53" s="34">
        <f t="shared" si="10"/>
        <v>0</v>
      </c>
      <c r="AJ53" s="34">
        <f t="shared" si="11"/>
        <v>1</v>
      </c>
      <c r="AK53" s="34">
        <f t="shared" si="12"/>
        <v>5</v>
      </c>
      <c r="AL53" s="34">
        <f t="shared" si="13"/>
        <v>0</v>
      </c>
      <c r="AM53" s="34">
        <f t="shared" si="14"/>
        <v>1</v>
      </c>
      <c r="AN53" s="31" t="s">
        <v>496</v>
      </c>
      <c r="AO53" s="30" t="s">
        <v>505</v>
      </c>
      <c r="AP53" s="105"/>
    </row>
    <row r="54" spans="1:42" ht="26.25" customHeight="1">
      <c r="A54" s="30"/>
      <c r="B54" s="122"/>
      <c r="C54" s="164">
        <f t="shared" si="28"/>
        <v>14</v>
      </c>
      <c r="D54" s="203" t="s">
        <v>432</v>
      </c>
      <c r="E54" s="153">
        <f t="shared" si="15"/>
        <v>1</v>
      </c>
      <c r="F54" s="124" t="s">
        <v>364</v>
      </c>
      <c r="G54" s="124" t="str">
        <f t="shared" si="16"/>
        <v>B</v>
      </c>
      <c r="H54" s="32">
        <v>77000000</v>
      </c>
      <c r="I54" s="32">
        <f t="shared" si="17"/>
        <v>4</v>
      </c>
      <c r="J54" s="32">
        <f t="shared" si="18"/>
        <v>4</v>
      </c>
      <c r="K54" s="33">
        <f t="shared" si="19"/>
        <v>16</v>
      </c>
      <c r="L54" s="162" t="str">
        <f t="shared" si="20"/>
        <v/>
      </c>
      <c r="M54" s="162" t="str">
        <f t="shared" si="21"/>
        <v/>
      </c>
      <c r="N54" s="162">
        <f t="shared" si="0"/>
        <v>1</v>
      </c>
      <c r="O54" s="128">
        <f t="shared" si="22"/>
        <v>77000000</v>
      </c>
      <c r="P54" s="33" t="s">
        <v>30</v>
      </c>
      <c r="Q54" s="33" t="s">
        <v>322</v>
      </c>
      <c r="R54" s="30" t="s">
        <v>315</v>
      </c>
      <c r="S54" s="31" t="s">
        <v>302</v>
      </c>
      <c r="T54" s="31">
        <f t="shared" si="1"/>
        <v>1</v>
      </c>
      <c r="U54" s="31">
        <f t="shared" si="2"/>
        <v>5</v>
      </c>
      <c r="V54" s="131">
        <f t="shared" si="3"/>
        <v>77000000</v>
      </c>
      <c r="W54" s="31" t="s">
        <v>587</v>
      </c>
      <c r="X54" s="133">
        <f t="shared" si="4"/>
        <v>1</v>
      </c>
      <c r="Y54" s="133" t="str">
        <f t="shared" si="23"/>
        <v/>
      </c>
      <c r="Z54" s="134">
        <f t="shared" si="26"/>
        <v>77000000</v>
      </c>
      <c r="AA54" s="175">
        <v>76582000</v>
      </c>
      <c r="AB54" s="33" t="s">
        <v>495</v>
      </c>
      <c r="AC54" s="145">
        <f>AA54</f>
        <v>76582000</v>
      </c>
      <c r="AD54" s="199">
        <v>42398</v>
      </c>
      <c r="AE54" s="133">
        <f t="shared" si="7"/>
        <v>1</v>
      </c>
      <c r="AF54" s="136" t="str">
        <f t="shared" si="8"/>
        <v/>
      </c>
      <c r="AG54" s="131">
        <f t="shared" si="9"/>
        <v>77000000</v>
      </c>
      <c r="AH54" s="31" t="s">
        <v>305</v>
      </c>
      <c r="AI54" s="34">
        <f t="shared" si="10"/>
        <v>0</v>
      </c>
      <c r="AJ54" s="34">
        <f t="shared" si="11"/>
        <v>1</v>
      </c>
      <c r="AK54" s="34">
        <f t="shared" si="12"/>
        <v>5</v>
      </c>
      <c r="AL54" s="34">
        <f t="shared" si="13"/>
        <v>0</v>
      </c>
      <c r="AM54" s="34">
        <f t="shared" si="14"/>
        <v>1</v>
      </c>
      <c r="AN54" s="31" t="s">
        <v>496</v>
      </c>
      <c r="AO54" s="30" t="s">
        <v>506</v>
      </c>
      <c r="AP54" s="105"/>
    </row>
    <row r="55" spans="1:42" ht="26.25" customHeight="1">
      <c r="A55" s="30"/>
      <c r="B55" s="122"/>
      <c r="C55" s="164">
        <f t="shared" si="28"/>
        <v>15</v>
      </c>
      <c r="D55" s="203" t="s">
        <v>433</v>
      </c>
      <c r="E55" s="153">
        <f t="shared" si="15"/>
        <v>1</v>
      </c>
      <c r="F55" s="124" t="s">
        <v>364</v>
      </c>
      <c r="G55" s="124" t="str">
        <f t="shared" si="16"/>
        <v>B</v>
      </c>
      <c r="H55" s="32">
        <v>50000000</v>
      </c>
      <c r="I55" s="32">
        <f t="shared" si="17"/>
        <v>4</v>
      </c>
      <c r="J55" s="32">
        <f t="shared" si="18"/>
        <v>4</v>
      </c>
      <c r="K55" s="33">
        <f t="shared" si="19"/>
        <v>16</v>
      </c>
      <c r="L55" s="162" t="str">
        <f t="shared" si="20"/>
        <v/>
      </c>
      <c r="M55" s="162" t="str">
        <f t="shared" si="21"/>
        <v/>
      </c>
      <c r="N55" s="162">
        <f t="shared" si="0"/>
        <v>1</v>
      </c>
      <c r="O55" s="128">
        <f t="shared" si="22"/>
        <v>50000000</v>
      </c>
      <c r="P55" s="33" t="s">
        <v>30</v>
      </c>
      <c r="Q55" s="33" t="s">
        <v>322</v>
      </c>
      <c r="R55" s="30" t="s">
        <v>315</v>
      </c>
      <c r="S55" s="31" t="s">
        <v>303</v>
      </c>
      <c r="T55" s="31" t="str">
        <f t="shared" si="1"/>
        <v/>
      </c>
      <c r="U55" s="31">
        <f t="shared" si="2"/>
        <v>3</v>
      </c>
      <c r="V55" s="131" t="str">
        <f t="shared" si="3"/>
        <v>-</v>
      </c>
      <c r="W55" s="31"/>
      <c r="X55" s="133" t="str">
        <f t="shared" si="4"/>
        <v/>
      </c>
      <c r="Y55" s="133">
        <f t="shared" si="23"/>
        <v>1</v>
      </c>
      <c r="Z55" s="134" t="str">
        <f t="shared" si="26"/>
        <v>-</v>
      </c>
      <c r="AA55" s="175"/>
      <c r="AB55" s="32"/>
      <c r="AC55" s="145"/>
      <c r="AD55" s="199"/>
      <c r="AE55" s="133" t="str">
        <f t="shared" si="7"/>
        <v/>
      </c>
      <c r="AF55" s="136">
        <f t="shared" si="8"/>
        <v>1</v>
      </c>
      <c r="AG55" s="131" t="str">
        <f t="shared" si="9"/>
        <v>-</v>
      </c>
      <c r="AH55" s="31" t="s">
        <v>305</v>
      </c>
      <c r="AI55" s="34">
        <f t="shared" si="10"/>
        <v>0</v>
      </c>
      <c r="AJ55" s="34">
        <f t="shared" si="11"/>
        <v>1</v>
      </c>
      <c r="AK55" s="34">
        <f t="shared" si="12"/>
        <v>3</v>
      </c>
      <c r="AL55" s="34">
        <f t="shared" si="13"/>
        <v>0</v>
      </c>
      <c r="AM55" s="34">
        <f t="shared" si="14"/>
        <v>0</v>
      </c>
      <c r="AN55" s="31" t="s">
        <v>496</v>
      </c>
      <c r="AO55" s="200" t="s">
        <v>608</v>
      </c>
      <c r="AP55" s="105"/>
    </row>
    <row r="56" spans="1:42" ht="26.25" customHeight="1">
      <c r="A56" s="30"/>
      <c r="B56" s="122"/>
      <c r="C56" s="164">
        <f t="shared" si="28"/>
        <v>16</v>
      </c>
      <c r="D56" s="190" t="s">
        <v>434</v>
      </c>
      <c r="E56" s="153">
        <f t="shared" si="15"/>
        <v>1</v>
      </c>
      <c r="F56" s="124" t="s">
        <v>364</v>
      </c>
      <c r="G56" s="124" t="str">
        <f t="shared" si="16"/>
        <v>B</v>
      </c>
      <c r="H56" s="32">
        <v>42500000</v>
      </c>
      <c r="I56" s="32">
        <f t="shared" si="17"/>
        <v>4</v>
      </c>
      <c r="J56" s="32">
        <f t="shared" si="18"/>
        <v>4</v>
      </c>
      <c r="K56" s="33">
        <f t="shared" si="19"/>
        <v>16</v>
      </c>
      <c r="L56" s="162" t="str">
        <f t="shared" si="20"/>
        <v/>
      </c>
      <c r="M56" s="162" t="str">
        <f t="shared" si="21"/>
        <v/>
      </c>
      <c r="N56" s="162">
        <f t="shared" si="0"/>
        <v>1</v>
      </c>
      <c r="O56" s="128">
        <f t="shared" si="22"/>
        <v>42500000</v>
      </c>
      <c r="P56" s="33" t="s">
        <v>30</v>
      </c>
      <c r="Q56" s="33" t="s">
        <v>322</v>
      </c>
      <c r="R56" s="30" t="s">
        <v>315</v>
      </c>
      <c r="S56" s="31" t="s">
        <v>302</v>
      </c>
      <c r="T56" s="31">
        <f t="shared" si="1"/>
        <v>1</v>
      </c>
      <c r="U56" s="31">
        <f t="shared" si="2"/>
        <v>5</v>
      </c>
      <c r="V56" s="131">
        <f t="shared" si="3"/>
        <v>42500000</v>
      </c>
      <c r="W56" s="185" t="s">
        <v>516</v>
      </c>
      <c r="X56" s="186">
        <f t="shared" si="4"/>
        <v>1</v>
      </c>
      <c r="Y56" s="186" t="str">
        <f t="shared" si="23"/>
        <v/>
      </c>
      <c r="Z56" s="187">
        <f t="shared" si="26"/>
        <v>42500000</v>
      </c>
      <c r="AA56" s="193">
        <v>42020000</v>
      </c>
      <c r="AB56" s="183" t="s">
        <v>495</v>
      </c>
      <c r="AC56" s="145">
        <f>AA56</f>
        <v>42020000</v>
      </c>
      <c r="AD56" s="199">
        <v>42432</v>
      </c>
      <c r="AE56" s="133">
        <f t="shared" si="7"/>
        <v>1</v>
      </c>
      <c r="AF56" s="136" t="str">
        <f t="shared" si="8"/>
        <v/>
      </c>
      <c r="AG56" s="131">
        <f t="shared" si="9"/>
        <v>42500000</v>
      </c>
      <c r="AH56" s="31" t="s">
        <v>305</v>
      </c>
      <c r="AI56" s="34">
        <f t="shared" si="10"/>
        <v>0</v>
      </c>
      <c r="AJ56" s="34">
        <f t="shared" si="11"/>
        <v>1</v>
      </c>
      <c r="AK56" s="34">
        <f t="shared" si="12"/>
        <v>5</v>
      </c>
      <c r="AL56" s="34">
        <f t="shared" si="13"/>
        <v>0</v>
      </c>
      <c r="AM56" s="34">
        <f t="shared" si="14"/>
        <v>1</v>
      </c>
      <c r="AN56" s="31" t="s">
        <v>496</v>
      </c>
      <c r="AO56" s="189" t="s">
        <v>510</v>
      </c>
      <c r="AP56" s="105"/>
    </row>
    <row r="57" spans="1:42" ht="26.25" customHeight="1">
      <c r="A57" s="30"/>
      <c r="B57" s="122"/>
      <c r="C57" s="164">
        <f t="shared" si="28"/>
        <v>17</v>
      </c>
      <c r="D57" s="203" t="s">
        <v>435</v>
      </c>
      <c r="E57" s="153">
        <f t="shared" si="15"/>
        <v>1</v>
      </c>
      <c r="F57" s="124" t="s">
        <v>364</v>
      </c>
      <c r="G57" s="124" t="str">
        <f t="shared" si="16"/>
        <v>B</v>
      </c>
      <c r="H57" s="32">
        <v>50000000</v>
      </c>
      <c r="I57" s="32">
        <f t="shared" si="17"/>
        <v>4</v>
      </c>
      <c r="J57" s="32">
        <f t="shared" si="18"/>
        <v>4</v>
      </c>
      <c r="K57" s="33">
        <f t="shared" si="19"/>
        <v>16</v>
      </c>
      <c r="L57" s="162" t="str">
        <f t="shared" si="20"/>
        <v/>
      </c>
      <c r="M57" s="162" t="str">
        <f t="shared" si="21"/>
        <v/>
      </c>
      <c r="N57" s="162">
        <f t="shared" si="0"/>
        <v>1</v>
      </c>
      <c r="O57" s="128">
        <f t="shared" si="22"/>
        <v>50000000</v>
      </c>
      <c r="P57" s="33" t="s">
        <v>30</v>
      </c>
      <c r="Q57" s="33" t="s">
        <v>322</v>
      </c>
      <c r="R57" s="30" t="s">
        <v>315</v>
      </c>
      <c r="S57" s="31" t="s">
        <v>302</v>
      </c>
      <c r="T57" s="31">
        <f t="shared" si="1"/>
        <v>1</v>
      </c>
      <c r="U57" s="31">
        <f t="shared" si="2"/>
        <v>5</v>
      </c>
      <c r="V57" s="131">
        <f t="shared" si="3"/>
        <v>50000000</v>
      </c>
      <c r="W57" s="185" t="s">
        <v>576</v>
      </c>
      <c r="X57" s="133">
        <f t="shared" si="4"/>
        <v>1</v>
      </c>
      <c r="Y57" s="133" t="str">
        <f t="shared" si="23"/>
        <v/>
      </c>
      <c r="Z57" s="134">
        <f t="shared" si="26"/>
        <v>50000000</v>
      </c>
      <c r="AA57" s="175">
        <v>49947514</v>
      </c>
      <c r="AB57" s="183" t="s">
        <v>577</v>
      </c>
      <c r="AC57" s="145">
        <f>AA57</f>
        <v>49947514</v>
      </c>
      <c r="AD57" s="199">
        <v>42538</v>
      </c>
      <c r="AE57" s="133">
        <f t="shared" si="7"/>
        <v>1</v>
      </c>
      <c r="AF57" s="136" t="str">
        <f t="shared" si="8"/>
        <v/>
      </c>
      <c r="AG57" s="131">
        <f t="shared" si="9"/>
        <v>50000000</v>
      </c>
      <c r="AH57" s="31" t="s">
        <v>305</v>
      </c>
      <c r="AI57" s="34">
        <f t="shared" si="10"/>
        <v>0</v>
      </c>
      <c r="AJ57" s="34">
        <f t="shared" si="11"/>
        <v>1</v>
      </c>
      <c r="AK57" s="34">
        <f t="shared" si="12"/>
        <v>5</v>
      </c>
      <c r="AL57" s="34">
        <f t="shared" si="13"/>
        <v>0</v>
      </c>
      <c r="AM57" s="34">
        <f t="shared" si="14"/>
        <v>1</v>
      </c>
      <c r="AN57" s="31" t="s">
        <v>496</v>
      </c>
      <c r="AO57" s="30" t="s">
        <v>549</v>
      </c>
      <c r="AP57" s="105"/>
    </row>
    <row r="58" spans="1:42" ht="26.25" customHeight="1">
      <c r="A58" s="30"/>
      <c r="B58" s="122"/>
      <c r="C58" s="164">
        <f t="shared" si="28"/>
        <v>18</v>
      </c>
      <c r="D58" s="189" t="s">
        <v>436</v>
      </c>
      <c r="E58" s="153">
        <f t="shared" si="15"/>
        <v>1</v>
      </c>
      <c r="F58" s="124" t="s">
        <v>364</v>
      </c>
      <c r="G58" s="124" t="str">
        <f t="shared" si="16"/>
        <v>B</v>
      </c>
      <c r="H58" s="32">
        <v>12000000</v>
      </c>
      <c r="I58" s="32">
        <f t="shared" si="17"/>
        <v>4</v>
      </c>
      <c r="J58" s="32">
        <f t="shared" si="18"/>
        <v>4</v>
      </c>
      <c r="K58" s="33">
        <f t="shared" si="19"/>
        <v>16</v>
      </c>
      <c r="L58" s="162" t="str">
        <f t="shared" si="20"/>
        <v/>
      </c>
      <c r="M58" s="162" t="str">
        <f t="shared" si="21"/>
        <v/>
      </c>
      <c r="N58" s="162">
        <f t="shared" si="0"/>
        <v>1</v>
      </c>
      <c r="O58" s="128">
        <f t="shared" si="22"/>
        <v>12000000</v>
      </c>
      <c r="P58" s="33" t="s">
        <v>30</v>
      </c>
      <c r="Q58" s="33" t="s">
        <v>322</v>
      </c>
      <c r="R58" s="30" t="s">
        <v>315</v>
      </c>
      <c r="S58" s="31" t="s">
        <v>302</v>
      </c>
      <c r="T58" s="31">
        <f t="shared" si="1"/>
        <v>1</v>
      </c>
      <c r="U58" s="31">
        <f t="shared" si="2"/>
        <v>5</v>
      </c>
      <c r="V58" s="131">
        <f t="shared" si="3"/>
        <v>12000000</v>
      </c>
      <c r="W58" s="31" t="s">
        <v>578</v>
      </c>
      <c r="X58" s="133">
        <f t="shared" si="4"/>
        <v>1</v>
      </c>
      <c r="Y58" s="133" t="str">
        <f t="shared" si="23"/>
        <v/>
      </c>
      <c r="Z58" s="134">
        <f t="shared" si="26"/>
        <v>12000000</v>
      </c>
      <c r="AA58" s="175">
        <v>11880000</v>
      </c>
      <c r="AB58" s="33" t="s">
        <v>579</v>
      </c>
      <c r="AC58" s="145">
        <f>AA58</f>
        <v>11880000</v>
      </c>
      <c r="AD58" s="102">
        <v>42458</v>
      </c>
      <c r="AE58" s="133">
        <f t="shared" si="7"/>
        <v>1</v>
      </c>
      <c r="AF58" s="136" t="str">
        <f t="shared" si="8"/>
        <v/>
      </c>
      <c r="AG58" s="131">
        <f t="shared" si="9"/>
        <v>12000000</v>
      </c>
      <c r="AH58" s="31" t="s">
        <v>305</v>
      </c>
      <c r="AI58" s="34">
        <f t="shared" si="10"/>
        <v>0</v>
      </c>
      <c r="AJ58" s="34">
        <f t="shared" si="11"/>
        <v>1</v>
      </c>
      <c r="AK58" s="34">
        <f t="shared" si="12"/>
        <v>5</v>
      </c>
      <c r="AL58" s="34">
        <f t="shared" si="13"/>
        <v>0</v>
      </c>
      <c r="AM58" s="34">
        <f t="shared" si="14"/>
        <v>1</v>
      </c>
      <c r="AN58" s="31" t="s">
        <v>496</v>
      </c>
      <c r="AO58" s="30" t="s">
        <v>575</v>
      </c>
      <c r="AP58" s="105"/>
    </row>
    <row r="59" spans="1:42" ht="26.25" customHeight="1">
      <c r="A59" s="30"/>
      <c r="B59" s="122"/>
      <c r="C59" s="164">
        <f t="shared" si="28"/>
        <v>19</v>
      </c>
      <c r="D59" s="192" t="s">
        <v>437</v>
      </c>
      <c r="E59" s="153">
        <f t="shared" si="15"/>
        <v>1</v>
      </c>
      <c r="F59" s="124" t="s">
        <v>364</v>
      </c>
      <c r="G59" s="124" t="str">
        <f t="shared" si="16"/>
        <v>B</v>
      </c>
      <c r="H59" s="32">
        <v>150000000</v>
      </c>
      <c r="I59" s="32">
        <f t="shared" si="17"/>
        <v>4</v>
      </c>
      <c r="J59" s="32">
        <f t="shared" si="18"/>
        <v>4</v>
      </c>
      <c r="K59" s="33">
        <f t="shared" si="19"/>
        <v>16</v>
      </c>
      <c r="L59" s="162" t="str">
        <f t="shared" si="20"/>
        <v/>
      </c>
      <c r="M59" s="162" t="str">
        <f t="shared" si="21"/>
        <v/>
      </c>
      <c r="N59" s="162">
        <f t="shared" si="0"/>
        <v>1</v>
      </c>
      <c r="O59" s="128">
        <f t="shared" si="22"/>
        <v>150000000</v>
      </c>
      <c r="P59" s="33" t="s">
        <v>30</v>
      </c>
      <c r="Q59" s="33" t="s">
        <v>322</v>
      </c>
      <c r="R59" s="30" t="s">
        <v>315</v>
      </c>
      <c r="S59" s="31" t="s">
        <v>302</v>
      </c>
      <c r="T59" s="31">
        <f t="shared" si="1"/>
        <v>1</v>
      </c>
      <c r="U59" s="31">
        <f t="shared" si="2"/>
        <v>5</v>
      </c>
      <c r="V59" s="131">
        <f t="shared" si="3"/>
        <v>150000000</v>
      </c>
      <c r="W59" s="185" t="s">
        <v>517</v>
      </c>
      <c r="X59" s="186">
        <f t="shared" si="4"/>
        <v>1</v>
      </c>
      <c r="Y59" s="186" t="str">
        <f t="shared" si="23"/>
        <v/>
      </c>
      <c r="Z59" s="187">
        <f t="shared" si="26"/>
        <v>150000000</v>
      </c>
      <c r="AA59" s="193">
        <v>146300000</v>
      </c>
      <c r="AB59" s="183" t="s">
        <v>520</v>
      </c>
      <c r="AC59" s="145">
        <f>AA59</f>
        <v>146300000</v>
      </c>
      <c r="AD59" s="102">
        <v>42447</v>
      </c>
      <c r="AE59" s="133">
        <f t="shared" si="7"/>
        <v>1</v>
      </c>
      <c r="AF59" s="136" t="str">
        <f t="shared" si="8"/>
        <v/>
      </c>
      <c r="AG59" s="131">
        <f t="shared" si="9"/>
        <v>150000000</v>
      </c>
      <c r="AH59" s="31" t="s">
        <v>305</v>
      </c>
      <c r="AI59" s="34">
        <f t="shared" si="10"/>
        <v>0</v>
      </c>
      <c r="AJ59" s="34">
        <f t="shared" si="11"/>
        <v>1</v>
      </c>
      <c r="AK59" s="34">
        <f t="shared" si="12"/>
        <v>5</v>
      </c>
      <c r="AL59" s="34">
        <f t="shared" si="13"/>
        <v>0</v>
      </c>
      <c r="AM59" s="34">
        <f t="shared" si="14"/>
        <v>1</v>
      </c>
      <c r="AN59" s="31" t="s">
        <v>496</v>
      </c>
      <c r="AO59" s="189" t="s">
        <v>502</v>
      </c>
      <c r="AP59" s="105"/>
    </row>
    <row r="60" spans="1:42" ht="66" customHeight="1">
      <c r="A60" s="31">
        <v>8</v>
      </c>
      <c r="B60" s="173" t="s">
        <v>456</v>
      </c>
      <c r="C60" s="164">
        <v>1</v>
      </c>
      <c r="D60" s="203" t="s">
        <v>457</v>
      </c>
      <c r="E60" s="153">
        <f t="shared" ref="E60:E66" si="29">IF(LEN(D60)&gt;1,1,0)</f>
        <v>1</v>
      </c>
      <c r="F60" s="124" t="s">
        <v>364</v>
      </c>
      <c r="G60" s="124" t="str">
        <f t="shared" ref="G60:G66" si="30">IF(F60="KONSULTASI","A","B")</f>
        <v>B</v>
      </c>
      <c r="H60" s="32">
        <v>45000000</v>
      </c>
      <c r="I60" s="32">
        <f t="shared" ref="I60:I66" si="31">IF(AND(G60="A",H60&gt;50000000),2,4)</f>
        <v>4</v>
      </c>
      <c r="J60" s="32">
        <f t="shared" ref="J60" si="32">IF(AND(G60="B",H60&gt;200000000),2,4)</f>
        <v>4</v>
      </c>
      <c r="K60" s="33">
        <f t="shared" ref="K60" si="33">J60*I60</f>
        <v>16</v>
      </c>
      <c r="L60" s="162" t="str">
        <f t="shared" ref="L60:L66" si="34">IF(K60=8,1,"")</f>
        <v/>
      </c>
      <c r="M60" s="162" t="str">
        <f t="shared" ref="M60:M66" si="35">IF(L60=1,H60,"")</f>
        <v/>
      </c>
      <c r="N60" s="162">
        <f t="shared" ref="N60:N66" si="36">IF(K60=16,1,"")</f>
        <v>1</v>
      </c>
      <c r="O60" s="128">
        <f t="shared" ref="O60:O66" si="37">IF(N60=1,H60,"")</f>
        <v>45000000</v>
      </c>
      <c r="P60" s="33" t="s">
        <v>30</v>
      </c>
      <c r="Q60" s="33" t="s">
        <v>323</v>
      </c>
      <c r="R60" s="30" t="s">
        <v>315</v>
      </c>
      <c r="S60" s="31" t="s">
        <v>302</v>
      </c>
      <c r="T60" s="31">
        <f t="shared" ref="T60:T66" si="38">IF(S60="SUDAH",1,"")</f>
        <v>1</v>
      </c>
      <c r="U60" s="31">
        <f t="shared" ref="U60:U66" si="39">IF(S60="SUDAH",5,3)</f>
        <v>5</v>
      </c>
      <c r="V60" s="131">
        <f t="shared" ref="V60:V66" si="40">IF(T60=1,H60,"-")</f>
        <v>45000000</v>
      </c>
      <c r="W60" s="31"/>
      <c r="X60" s="133" t="str">
        <f t="shared" ref="X60:X66" si="41">IF(W60=0,"",1)</f>
        <v/>
      </c>
      <c r="Y60" s="133">
        <f t="shared" ref="Y60:Y66" si="42">IF($W60=0,1,"")</f>
        <v>1</v>
      </c>
      <c r="Z60" s="134" t="str">
        <f t="shared" si="26"/>
        <v>-</v>
      </c>
      <c r="AA60" s="32">
        <f>9750000+9856500+3913000+5943000</f>
        <v>29462500</v>
      </c>
      <c r="AB60" s="32"/>
      <c r="AC60" s="145"/>
      <c r="AD60" s="102"/>
      <c r="AE60" s="133" t="str">
        <f t="shared" ref="AE60:AE66" si="43">IF(AD60=0,"",1)</f>
        <v/>
      </c>
      <c r="AF60" s="136">
        <f t="shared" ref="AF60:AF66" si="44">IF(AD60=0,1,"")</f>
        <v>1</v>
      </c>
      <c r="AG60" s="131" t="str">
        <f t="shared" ref="AG60:AG66" si="45">IF(AE60=1,$H60,"-")</f>
        <v>-</v>
      </c>
      <c r="AH60" s="31" t="s">
        <v>305</v>
      </c>
      <c r="AI60" s="34">
        <f t="shared" ref="AI60:AI66" si="46">IF(AH60="ULP",1,0)</f>
        <v>0</v>
      </c>
      <c r="AJ60" s="34">
        <f t="shared" ref="AJ60:AJ66" si="47">IF(AH60="ULP",0,1)</f>
        <v>1</v>
      </c>
      <c r="AK60" s="34">
        <f t="shared" ref="AK60:AK66" si="48">U60-AI60</f>
        <v>5</v>
      </c>
      <c r="AL60" s="34">
        <f t="shared" ref="AL60:AL66" si="49">IF(AK60=4,1,0)</f>
        <v>0</v>
      </c>
      <c r="AM60" s="34">
        <f t="shared" ref="AM60:AM66" si="50">IF(AK60=5,1,0)</f>
        <v>1</v>
      </c>
      <c r="AN60" s="31" t="s">
        <v>496</v>
      </c>
      <c r="AO60" s="30"/>
      <c r="AP60" s="105"/>
    </row>
    <row r="61" spans="1:42" ht="55.2">
      <c r="A61" s="150">
        <v>11</v>
      </c>
      <c r="B61" s="122" t="s">
        <v>463</v>
      </c>
      <c r="C61" s="164">
        <v>1</v>
      </c>
      <c r="D61" s="190" t="s">
        <v>464</v>
      </c>
      <c r="E61" s="153">
        <f t="shared" si="29"/>
        <v>1</v>
      </c>
      <c r="F61" s="124" t="s">
        <v>364</v>
      </c>
      <c r="G61" s="124" t="str">
        <f t="shared" si="30"/>
        <v>B</v>
      </c>
      <c r="H61" s="32">
        <v>600000000</v>
      </c>
      <c r="I61" s="32">
        <f t="shared" si="31"/>
        <v>4</v>
      </c>
      <c r="J61" s="32">
        <f t="shared" ref="J61:J66" si="51">IF(AND(G61="B",H61&gt;200000000),4,4)</f>
        <v>4</v>
      </c>
      <c r="K61" s="33">
        <f>J61*I61</f>
        <v>16</v>
      </c>
      <c r="L61" s="162" t="str">
        <f t="shared" si="34"/>
        <v/>
      </c>
      <c r="M61" s="162" t="str">
        <f t="shared" si="35"/>
        <v/>
      </c>
      <c r="N61" s="162">
        <f t="shared" si="36"/>
        <v>1</v>
      </c>
      <c r="O61" s="128">
        <f t="shared" si="37"/>
        <v>600000000</v>
      </c>
      <c r="P61" s="33" t="s">
        <v>30</v>
      </c>
      <c r="Q61" s="33" t="s">
        <v>322</v>
      </c>
      <c r="R61" s="30" t="s">
        <v>314</v>
      </c>
      <c r="S61" s="31" t="s">
        <v>302</v>
      </c>
      <c r="T61" s="31">
        <f t="shared" si="38"/>
        <v>1</v>
      </c>
      <c r="U61" s="31">
        <f t="shared" si="39"/>
        <v>5</v>
      </c>
      <c r="V61" s="131">
        <f t="shared" si="40"/>
        <v>600000000</v>
      </c>
      <c r="W61" s="185" t="s">
        <v>514</v>
      </c>
      <c r="X61" s="186">
        <f t="shared" si="41"/>
        <v>1</v>
      </c>
      <c r="Y61" s="186" t="str">
        <f t="shared" si="42"/>
        <v/>
      </c>
      <c r="Z61" s="187">
        <f t="shared" si="26"/>
        <v>600000000</v>
      </c>
      <c r="AA61" s="188">
        <v>597780001.44000006</v>
      </c>
      <c r="AB61" s="183" t="s">
        <v>515</v>
      </c>
      <c r="AC61" s="145">
        <f>AA61</f>
        <v>597780001.44000006</v>
      </c>
      <c r="AD61" s="102">
        <v>42450</v>
      </c>
      <c r="AE61" s="133">
        <f t="shared" si="43"/>
        <v>1</v>
      </c>
      <c r="AF61" s="136" t="str">
        <f t="shared" si="44"/>
        <v/>
      </c>
      <c r="AG61" s="131">
        <f t="shared" si="45"/>
        <v>600000000</v>
      </c>
      <c r="AH61" s="31" t="s">
        <v>305</v>
      </c>
      <c r="AI61" s="34">
        <f t="shared" si="46"/>
        <v>0</v>
      </c>
      <c r="AJ61" s="34">
        <f t="shared" si="47"/>
        <v>1</v>
      </c>
      <c r="AK61" s="34">
        <f t="shared" si="48"/>
        <v>5</v>
      </c>
      <c r="AL61" s="34">
        <f t="shared" si="49"/>
        <v>0</v>
      </c>
      <c r="AM61" s="34">
        <f t="shared" si="50"/>
        <v>1</v>
      </c>
      <c r="AN61" s="31" t="s">
        <v>496</v>
      </c>
      <c r="AO61" s="189" t="s">
        <v>526</v>
      </c>
      <c r="AP61" s="105"/>
    </row>
    <row r="62" spans="1:42" ht="27.6">
      <c r="A62" s="150"/>
      <c r="B62" s="122"/>
      <c r="C62" s="164">
        <v>2</v>
      </c>
      <c r="D62" s="190" t="s">
        <v>613</v>
      </c>
      <c r="E62" s="153">
        <f t="shared" si="29"/>
        <v>1</v>
      </c>
      <c r="F62" s="124" t="s">
        <v>364</v>
      </c>
      <c r="G62" s="124" t="str">
        <f t="shared" si="30"/>
        <v>B</v>
      </c>
      <c r="H62" s="32">
        <v>400000000</v>
      </c>
      <c r="I62" s="32">
        <f t="shared" si="31"/>
        <v>4</v>
      </c>
      <c r="J62" s="32">
        <f t="shared" si="51"/>
        <v>4</v>
      </c>
      <c r="K62" s="33">
        <f>J62*I62</f>
        <v>16</v>
      </c>
      <c r="L62" s="162" t="str">
        <f t="shared" si="34"/>
        <v/>
      </c>
      <c r="M62" s="162" t="str">
        <f t="shared" si="35"/>
        <v/>
      </c>
      <c r="N62" s="162">
        <f t="shared" si="36"/>
        <v>1</v>
      </c>
      <c r="O62" s="128">
        <f t="shared" si="37"/>
        <v>400000000</v>
      </c>
      <c r="P62" s="33" t="s">
        <v>30</v>
      </c>
      <c r="Q62" s="33" t="s">
        <v>322</v>
      </c>
      <c r="R62" s="30" t="s">
        <v>314</v>
      </c>
      <c r="S62" s="31" t="s">
        <v>303</v>
      </c>
      <c r="T62" s="31" t="str">
        <f t="shared" si="38"/>
        <v/>
      </c>
      <c r="U62" s="31">
        <f t="shared" si="39"/>
        <v>3</v>
      </c>
      <c r="V62" s="131" t="str">
        <f t="shared" si="40"/>
        <v>-</v>
      </c>
      <c r="W62" s="185"/>
      <c r="X62" s="186" t="str">
        <f t="shared" si="41"/>
        <v/>
      </c>
      <c r="Y62" s="186">
        <f t="shared" si="42"/>
        <v>1</v>
      </c>
      <c r="Z62" s="187" t="str">
        <f t="shared" si="26"/>
        <v>-</v>
      </c>
      <c r="AA62" s="188"/>
      <c r="AB62" s="183"/>
      <c r="AC62" s="145">
        <f>AA62</f>
        <v>0</v>
      </c>
      <c r="AD62" s="102"/>
      <c r="AE62" s="133" t="str">
        <f t="shared" si="43"/>
        <v/>
      </c>
      <c r="AF62" s="136">
        <f t="shared" si="44"/>
        <v>1</v>
      </c>
      <c r="AG62" s="131" t="str">
        <f t="shared" si="45"/>
        <v>-</v>
      </c>
      <c r="AH62" s="31" t="s">
        <v>305</v>
      </c>
      <c r="AI62" s="34">
        <f t="shared" si="46"/>
        <v>0</v>
      </c>
      <c r="AJ62" s="34">
        <f t="shared" si="47"/>
        <v>1</v>
      </c>
      <c r="AK62" s="34">
        <f t="shared" si="48"/>
        <v>3</v>
      </c>
      <c r="AL62" s="34">
        <f t="shared" si="49"/>
        <v>0</v>
      </c>
      <c r="AM62" s="34">
        <f t="shared" si="50"/>
        <v>0</v>
      </c>
      <c r="AN62" s="31" t="s">
        <v>496</v>
      </c>
      <c r="AO62" s="189"/>
      <c r="AP62" s="105"/>
    </row>
    <row r="63" spans="1:42" ht="27.6">
      <c r="A63" s="150"/>
      <c r="B63" s="122"/>
      <c r="C63" s="164">
        <v>3</v>
      </c>
      <c r="D63" s="190" t="s">
        <v>614</v>
      </c>
      <c r="E63" s="153">
        <f t="shared" si="29"/>
        <v>1</v>
      </c>
      <c r="F63" s="124" t="s">
        <v>364</v>
      </c>
      <c r="G63" s="124" t="str">
        <f t="shared" si="30"/>
        <v>B</v>
      </c>
      <c r="H63" s="32">
        <v>87500000</v>
      </c>
      <c r="I63" s="32">
        <f t="shared" si="31"/>
        <v>4</v>
      </c>
      <c r="J63" s="32">
        <f t="shared" si="51"/>
        <v>4</v>
      </c>
      <c r="K63" s="33">
        <f>J63*I63</f>
        <v>16</v>
      </c>
      <c r="L63" s="162" t="str">
        <f t="shared" si="34"/>
        <v/>
      </c>
      <c r="M63" s="162" t="str">
        <f t="shared" si="35"/>
        <v/>
      </c>
      <c r="N63" s="162">
        <f t="shared" si="36"/>
        <v>1</v>
      </c>
      <c r="O63" s="128">
        <f t="shared" si="37"/>
        <v>87500000</v>
      </c>
      <c r="P63" s="33" t="s">
        <v>30</v>
      </c>
      <c r="Q63" s="33" t="s">
        <v>322</v>
      </c>
      <c r="R63" s="30" t="s">
        <v>314</v>
      </c>
      <c r="S63" s="31" t="s">
        <v>303</v>
      </c>
      <c r="T63" s="31" t="str">
        <f t="shared" si="38"/>
        <v/>
      </c>
      <c r="U63" s="31">
        <f t="shared" si="39"/>
        <v>3</v>
      </c>
      <c r="V63" s="131" t="str">
        <f t="shared" si="40"/>
        <v>-</v>
      </c>
      <c r="W63" s="185"/>
      <c r="X63" s="186" t="str">
        <f t="shared" si="41"/>
        <v/>
      </c>
      <c r="Y63" s="186">
        <f t="shared" si="42"/>
        <v>1</v>
      </c>
      <c r="Z63" s="187" t="str">
        <f t="shared" si="26"/>
        <v>-</v>
      </c>
      <c r="AA63" s="188"/>
      <c r="AB63" s="183"/>
      <c r="AC63" s="145">
        <f>AA63</f>
        <v>0</v>
      </c>
      <c r="AD63" s="102"/>
      <c r="AE63" s="133" t="str">
        <f t="shared" si="43"/>
        <v/>
      </c>
      <c r="AF63" s="136">
        <f t="shared" si="44"/>
        <v>1</v>
      </c>
      <c r="AG63" s="131" t="str">
        <f t="shared" si="45"/>
        <v>-</v>
      </c>
      <c r="AH63" s="31" t="s">
        <v>305</v>
      </c>
      <c r="AI63" s="34">
        <f t="shared" si="46"/>
        <v>0</v>
      </c>
      <c r="AJ63" s="34">
        <f t="shared" si="47"/>
        <v>1</v>
      </c>
      <c r="AK63" s="34">
        <f t="shared" si="48"/>
        <v>3</v>
      </c>
      <c r="AL63" s="34">
        <f t="shared" si="49"/>
        <v>0</v>
      </c>
      <c r="AM63" s="34">
        <f t="shared" si="50"/>
        <v>0</v>
      </c>
      <c r="AN63" s="31" t="s">
        <v>496</v>
      </c>
      <c r="AO63" s="189"/>
      <c r="AP63" s="105"/>
    </row>
    <row r="64" spans="1:42" ht="27.6">
      <c r="A64" s="150"/>
      <c r="B64" s="122"/>
      <c r="C64" s="164">
        <v>4</v>
      </c>
      <c r="D64" s="190" t="s">
        <v>616</v>
      </c>
      <c r="E64" s="153">
        <f t="shared" si="29"/>
        <v>1</v>
      </c>
      <c r="F64" s="124" t="s">
        <v>364</v>
      </c>
      <c r="G64" s="124" t="str">
        <f t="shared" si="30"/>
        <v>B</v>
      </c>
      <c r="H64" s="32">
        <v>175000000</v>
      </c>
      <c r="I64" s="32">
        <f t="shared" si="31"/>
        <v>4</v>
      </c>
      <c r="J64" s="32">
        <f t="shared" si="51"/>
        <v>4</v>
      </c>
      <c r="K64" s="33">
        <f>J64*I64</f>
        <v>16</v>
      </c>
      <c r="L64" s="162" t="str">
        <f t="shared" si="34"/>
        <v/>
      </c>
      <c r="M64" s="162" t="str">
        <f t="shared" si="35"/>
        <v/>
      </c>
      <c r="N64" s="162">
        <f t="shared" si="36"/>
        <v>1</v>
      </c>
      <c r="O64" s="128">
        <f t="shared" si="37"/>
        <v>175000000</v>
      </c>
      <c r="P64" s="33" t="s">
        <v>30</v>
      </c>
      <c r="Q64" s="33" t="s">
        <v>322</v>
      </c>
      <c r="R64" s="30" t="s">
        <v>314</v>
      </c>
      <c r="S64" s="31" t="s">
        <v>303</v>
      </c>
      <c r="T64" s="31" t="str">
        <f t="shared" si="38"/>
        <v/>
      </c>
      <c r="U64" s="31">
        <f t="shared" si="39"/>
        <v>3</v>
      </c>
      <c r="V64" s="131" t="str">
        <f t="shared" si="40"/>
        <v>-</v>
      </c>
      <c r="W64" s="185"/>
      <c r="X64" s="186" t="str">
        <f t="shared" si="41"/>
        <v/>
      </c>
      <c r="Y64" s="186">
        <f t="shared" si="42"/>
        <v>1</v>
      </c>
      <c r="Z64" s="187" t="str">
        <f t="shared" si="26"/>
        <v>-</v>
      </c>
      <c r="AA64" s="188"/>
      <c r="AB64" s="183"/>
      <c r="AC64" s="145">
        <f>AA64</f>
        <v>0</v>
      </c>
      <c r="AD64" s="102"/>
      <c r="AE64" s="133" t="str">
        <f t="shared" si="43"/>
        <v/>
      </c>
      <c r="AF64" s="136">
        <f t="shared" si="44"/>
        <v>1</v>
      </c>
      <c r="AG64" s="131" t="str">
        <f t="shared" si="45"/>
        <v>-</v>
      </c>
      <c r="AH64" s="31" t="s">
        <v>305</v>
      </c>
      <c r="AI64" s="34">
        <f t="shared" si="46"/>
        <v>0</v>
      </c>
      <c r="AJ64" s="34">
        <f t="shared" si="47"/>
        <v>1</v>
      </c>
      <c r="AK64" s="34">
        <f t="shared" si="48"/>
        <v>3</v>
      </c>
      <c r="AL64" s="34">
        <f t="shared" si="49"/>
        <v>0</v>
      </c>
      <c r="AM64" s="34">
        <f t="shared" si="50"/>
        <v>0</v>
      </c>
      <c r="AN64" s="31" t="s">
        <v>496</v>
      </c>
      <c r="AO64" s="189"/>
      <c r="AP64" s="105"/>
    </row>
    <row r="65" spans="1:50" ht="27.6">
      <c r="A65" s="150"/>
      <c r="B65" s="122"/>
      <c r="C65" s="164">
        <v>5</v>
      </c>
      <c r="D65" s="190" t="s">
        <v>615</v>
      </c>
      <c r="E65" s="153">
        <f t="shared" si="29"/>
        <v>1</v>
      </c>
      <c r="F65" s="124" t="s">
        <v>364</v>
      </c>
      <c r="G65" s="124" t="str">
        <f t="shared" si="30"/>
        <v>B</v>
      </c>
      <c r="H65" s="32">
        <v>600000000</v>
      </c>
      <c r="I65" s="32">
        <f t="shared" si="31"/>
        <v>4</v>
      </c>
      <c r="J65" s="32">
        <f t="shared" si="51"/>
        <v>4</v>
      </c>
      <c r="K65" s="33">
        <f>J65*I65</f>
        <v>16</v>
      </c>
      <c r="L65" s="162" t="str">
        <f t="shared" si="34"/>
        <v/>
      </c>
      <c r="M65" s="162" t="str">
        <f t="shared" si="35"/>
        <v/>
      </c>
      <c r="N65" s="162">
        <f t="shared" si="36"/>
        <v>1</v>
      </c>
      <c r="O65" s="128">
        <f t="shared" si="37"/>
        <v>600000000</v>
      </c>
      <c r="P65" s="33" t="s">
        <v>30</v>
      </c>
      <c r="Q65" s="33" t="s">
        <v>322</v>
      </c>
      <c r="R65" s="30" t="s">
        <v>314</v>
      </c>
      <c r="S65" s="31" t="s">
        <v>303</v>
      </c>
      <c r="T65" s="31" t="str">
        <f t="shared" si="38"/>
        <v/>
      </c>
      <c r="U65" s="31">
        <f t="shared" si="39"/>
        <v>3</v>
      </c>
      <c r="V65" s="131" t="str">
        <f t="shared" si="40"/>
        <v>-</v>
      </c>
      <c r="W65" s="185"/>
      <c r="X65" s="186" t="str">
        <f t="shared" si="41"/>
        <v/>
      </c>
      <c r="Y65" s="186">
        <f t="shared" si="42"/>
        <v>1</v>
      </c>
      <c r="Z65" s="187" t="str">
        <f t="shared" si="26"/>
        <v>-</v>
      </c>
      <c r="AA65" s="188"/>
      <c r="AB65" s="183"/>
      <c r="AC65" s="145">
        <f>AA65</f>
        <v>0</v>
      </c>
      <c r="AD65" s="102"/>
      <c r="AE65" s="133" t="str">
        <f t="shared" si="43"/>
        <v/>
      </c>
      <c r="AF65" s="136">
        <f t="shared" si="44"/>
        <v>1</v>
      </c>
      <c r="AG65" s="131" t="str">
        <f t="shared" si="45"/>
        <v>-</v>
      </c>
      <c r="AH65" s="31" t="s">
        <v>305</v>
      </c>
      <c r="AI65" s="34">
        <f t="shared" si="46"/>
        <v>0</v>
      </c>
      <c r="AJ65" s="34">
        <f t="shared" si="47"/>
        <v>1</v>
      </c>
      <c r="AK65" s="34">
        <f t="shared" si="48"/>
        <v>3</v>
      </c>
      <c r="AL65" s="34">
        <f t="shared" si="49"/>
        <v>0</v>
      </c>
      <c r="AM65" s="34">
        <f t="shared" si="50"/>
        <v>0</v>
      </c>
      <c r="AN65" s="31" t="s">
        <v>496</v>
      </c>
      <c r="AO65" s="189"/>
      <c r="AP65" s="105"/>
    </row>
    <row r="66" spans="1:50" ht="41.4">
      <c r="A66" s="119"/>
      <c r="B66" s="148"/>
      <c r="C66" s="166">
        <v>6</v>
      </c>
      <c r="D66" s="209" t="s">
        <v>420</v>
      </c>
      <c r="E66" s="153">
        <f t="shared" si="29"/>
        <v>1</v>
      </c>
      <c r="F66" s="124" t="s">
        <v>364</v>
      </c>
      <c r="G66" s="124" t="str">
        <f t="shared" si="30"/>
        <v>B</v>
      </c>
      <c r="H66" s="32">
        <v>250000000</v>
      </c>
      <c r="I66" s="32">
        <f t="shared" si="31"/>
        <v>4</v>
      </c>
      <c r="J66" s="32">
        <f t="shared" si="51"/>
        <v>4</v>
      </c>
      <c r="K66" s="33">
        <f t="shared" ref="K66" si="52">J66*I66</f>
        <v>16</v>
      </c>
      <c r="L66" s="162" t="str">
        <f t="shared" si="34"/>
        <v/>
      </c>
      <c r="M66" s="162" t="str">
        <f t="shared" si="35"/>
        <v/>
      </c>
      <c r="N66" s="162">
        <f t="shared" si="36"/>
        <v>1</v>
      </c>
      <c r="O66" s="128">
        <f t="shared" si="37"/>
        <v>250000000</v>
      </c>
      <c r="P66" s="33" t="s">
        <v>30</v>
      </c>
      <c r="Q66" s="33" t="s">
        <v>322</v>
      </c>
      <c r="R66" s="30" t="s">
        <v>314</v>
      </c>
      <c r="S66" s="31" t="s">
        <v>302</v>
      </c>
      <c r="T66" s="31">
        <f t="shared" si="38"/>
        <v>1</v>
      </c>
      <c r="U66" s="31">
        <f t="shared" si="39"/>
        <v>5</v>
      </c>
      <c r="V66" s="131">
        <f t="shared" si="40"/>
        <v>250000000</v>
      </c>
      <c r="W66" s="31" t="s">
        <v>492</v>
      </c>
      <c r="X66" s="133">
        <f t="shared" si="41"/>
        <v>1</v>
      </c>
      <c r="Y66" s="133" t="str">
        <f t="shared" si="42"/>
        <v/>
      </c>
      <c r="Z66" s="134">
        <f t="shared" si="26"/>
        <v>250000000</v>
      </c>
      <c r="AA66" s="175">
        <v>245775000</v>
      </c>
      <c r="AB66" s="33" t="s">
        <v>493</v>
      </c>
      <c r="AC66" s="145">
        <f t="shared" ref="AC66" si="53">AA66</f>
        <v>245775000</v>
      </c>
      <c r="AD66" s="102">
        <v>42430</v>
      </c>
      <c r="AE66" s="133">
        <f t="shared" si="43"/>
        <v>1</v>
      </c>
      <c r="AF66" s="136" t="str">
        <f t="shared" si="44"/>
        <v/>
      </c>
      <c r="AG66" s="131">
        <f t="shared" si="45"/>
        <v>250000000</v>
      </c>
      <c r="AH66" s="31" t="s">
        <v>305</v>
      </c>
      <c r="AI66" s="34">
        <f t="shared" si="46"/>
        <v>0</v>
      </c>
      <c r="AJ66" s="34">
        <f t="shared" si="47"/>
        <v>1</v>
      </c>
      <c r="AK66" s="34">
        <f t="shared" si="48"/>
        <v>5</v>
      </c>
      <c r="AL66" s="34">
        <f t="shared" si="49"/>
        <v>0</v>
      </c>
      <c r="AM66" s="34">
        <f t="shared" si="50"/>
        <v>1</v>
      </c>
      <c r="AN66" s="31" t="s">
        <v>496</v>
      </c>
      <c r="AO66" s="30" t="s">
        <v>504</v>
      </c>
      <c r="AP66" s="105"/>
    </row>
    <row r="67" spans="1:50">
      <c r="A67" s="35"/>
      <c r="B67" s="296"/>
      <c r="C67" s="296"/>
      <c r="D67" s="297"/>
      <c r="E67" s="154">
        <f>SUBTOTAL(9,E14:E66)</f>
        <v>53</v>
      </c>
      <c r="F67" s="138"/>
      <c r="G67" s="125"/>
      <c r="H67" s="37">
        <f>SUBTOTAL(9,H14:H66)</f>
        <v>11907556470</v>
      </c>
      <c r="I67" s="37"/>
      <c r="J67" s="37"/>
      <c r="K67" s="37"/>
      <c r="L67" s="163">
        <f>SUBTOTAL(9,L14:L66)</f>
        <v>8</v>
      </c>
      <c r="M67" s="163">
        <f>SUBTOTAL(9,M14:M66)</f>
        <v>7314000000</v>
      </c>
      <c r="N67" s="163">
        <f>SUBTOTAL(9,N14:N66)</f>
        <v>45</v>
      </c>
      <c r="O67" s="129">
        <f>SUBTOTAL(9,O14:O66)</f>
        <v>4593556470</v>
      </c>
      <c r="P67" s="106"/>
      <c r="Q67" s="106"/>
      <c r="R67" s="104">
        <f>SUBTOTAL(9,R14:R61)</f>
        <v>0</v>
      </c>
      <c r="S67" s="36">
        <f>T67</f>
        <v>43</v>
      </c>
      <c r="T67" s="36">
        <f>SUBTOTAL(9,T14:T66)</f>
        <v>43</v>
      </c>
      <c r="U67" s="36"/>
      <c r="V67" s="132">
        <f>SUBTOTAL(9,V14:V66)</f>
        <v>10186871350</v>
      </c>
      <c r="W67" s="104">
        <f>SUBTOTAL(9,W14:W61)</f>
        <v>0</v>
      </c>
      <c r="X67" s="130">
        <f>SUBTOTAL(9,X14:X66)</f>
        <v>41</v>
      </c>
      <c r="Y67" s="130">
        <f>SUBTOTAL(9,Y14:Y66)</f>
        <v>12</v>
      </c>
      <c r="Z67" s="135">
        <f>SUBTOTAL(9,Z14:Z66)</f>
        <v>9446583350</v>
      </c>
      <c r="AA67" s="37">
        <f>SUBTOTAL(9,AA14:AA66)</f>
        <v>9382549433.4400005</v>
      </c>
      <c r="AB67" s="37"/>
      <c r="AC67" s="37">
        <f>SUBTOTAL(9,AC14:AC66)</f>
        <v>6390207358.4400005</v>
      </c>
      <c r="AD67" s="104">
        <f>SUBTOTAL(9,AD14:AD61)</f>
        <v>1273122</v>
      </c>
      <c r="AE67" s="130">
        <f>SUBTOTAL(9,AE14:AE66)</f>
        <v>31</v>
      </c>
      <c r="AF67" s="130">
        <f>SUBTOTAL(9,AF14:AF66)</f>
        <v>22</v>
      </c>
      <c r="AG67" s="132">
        <f>SUBTOTAL(9,AG14:AG61)</f>
        <v>3804715720</v>
      </c>
      <c r="AH67" s="104">
        <f>SUBTOTAL(9,AH14:AH61)</f>
        <v>0</v>
      </c>
      <c r="AI67" s="130">
        <f>SUBTOTAL(9,AI14:AI61)</f>
        <v>8</v>
      </c>
      <c r="AJ67" s="130">
        <f>SUBTOTAL(9,AJ14:AJ61)</f>
        <v>40</v>
      </c>
      <c r="AK67" s="104"/>
      <c r="AL67" s="130">
        <f>SUBTOTAL(9,AL14:AL61)</f>
        <v>8</v>
      </c>
      <c r="AM67" s="130">
        <f>SUBTOTAL(9,AM14:AM61)</f>
        <v>34</v>
      </c>
      <c r="AN67" s="104"/>
      <c r="AO67" s="104">
        <f>SUBTOTAL(9,AO14:AO61)</f>
        <v>0</v>
      </c>
    </row>
    <row r="68" spans="1:50">
      <c r="A68" s="108"/>
      <c r="B68" s="298"/>
      <c r="C68" s="298"/>
      <c r="D68" s="299"/>
      <c r="E68" s="155"/>
      <c r="F68" s="109"/>
      <c r="G68" s="109"/>
      <c r="H68" s="109"/>
      <c r="I68" s="109"/>
      <c r="J68" s="109"/>
      <c r="K68" s="109"/>
      <c r="L68" s="155">
        <f>L67/$E$67*100</f>
        <v>15.09433962264151</v>
      </c>
      <c r="M68" s="155"/>
      <c r="N68" s="155">
        <f>N67/$E$67*100</f>
        <v>84.905660377358487</v>
      </c>
      <c r="O68" s="109"/>
      <c r="P68" s="109"/>
      <c r="Q68" s="109"/>
      <c r="R68" s="109"/>
      <c r="S68" s="110">
        <f>S67/$E$67*100</f>
        <v>81.132075471698116</v>
      </c>
      <c r="T68" s="109"/>
      <c r="U68" s="109"/>
      <c r="V68" s="109"/>
      <c r="W68" s="109"/>
      <c r="X68" s="110">
        <f>X67/$E$67*100</f>
        <v>77.358490566037744</v>
      </c>
      <c r="Y68" s="110">
        <f>Y67/$E$67*100</f>
        <v>22.641509433962266</v>
      </c>
      <c r="Z68" s="109"/>
      <c r="AA68" s="109"/>
      <c r="AB68" s="109"/>
      <c r="AC68" s="109"/>
      <c r="AD68" s="109"/>
      <c r="AE68" s="110">
        <f>AE67/$E$67*100</f>
        <v>58.490566037735846</v>
      </c>
      <c r="AF68" s="110">
        <f>AF67/$E$67*100</f>
        <v>41.509433962264154</v>
      </c>
      <c r="AG68" s="109"/>
      <c r="AH68" s="109"/>
      <c r="AI68" s="109"/>
      <c r="AJ68" s="109"/>
      <c r="AK68" s="109"/>
      <c r="AL68" s="110">
        <f>AL67/$E$67*100</f>
        <v>15.09433962264151</v>
      </c>
      <c r="AM68" s="110">
        <f>AM67/$E$67*100</f>
        <v>64.15094339622641</v>
      </c>
      <c r="AN68" s="109"/>
      <c r="AO68" s="109"/>
    </row>
    <row r="69" spans="1:50">
      <c r="A69" s="116"/>
      <c r="B69" s="41"/>
      <c r="C69" s="41"/>
      <c r="D69" s="146"/>
      <c r="E69" s="156"/>
      <c r="F69" s="41"/>
      <c r="G69" s="41"/>
      <c r="H69" s="218"/>
      <c r="I69" s="41"/>
      <c r="J69" s="41"/>
      <c r="K69" s="41"/>
      <c r="L69" s="156"/>
      <c r="M69" s="156"/>
      <c r="N69" s="156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</row>
    <row r="70" spans="1:50">
      <c r="A70" s="323" t="s">
        <v>376</v>
      </c>
      <c r="B70" s="323"/>
      <c r="C70" s="324"/>
      <c r="D70" s="324"/>
      <c r="E70" s="324"/>
      <c r="F70" s="324"/>
      <c r="G70" s="324"/>
      <c r="H70" s="325"/>
      <c r="I70" s="324"/>
      <c r="J70" s="324"/>
      <c r="K70" s="324"/>
      <c r="L70" s="324"/>
      <c r="M70" s="324"/>
      <c r="N70" s="324"/>
      <c r="O70" s="324"/>
      <c r="P70" s="324"/>
      <c r="Q70" s="324"/>
      <c r="R70" s="324"/>
      <c r="S70" s="324"/>
      <c r="T70" s="324"/>
      <c r="U70" s="324"/>
      <c r="V70" s="324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</row>
    <row r="71" spans="1:50">
      <c r="A71" s="326" t="s">
        <v>203</v>
      </c>
      <c r="B71" s="327" t="s">
        <v>377</v>
      </c>
      <c r="C71" s="327"/>
      <c r="D71" s="327"/>
      <c r="E71" s="327"/>
      <c r="F71" s="327"/>
      <c r="G71" s="327"/>
      <c r="H71" s="327"/>
      <c r="I71" s="327"/>
      <c r="J71" s="327"/>
      <c r="K71" s="327"/>
      <c r="L71" s="327"/>
      <c r="M71" s="327"/>
      <c r="N71" s="327"/>
      <c r="O71" s="327"/>
      <c r="P71" s="327"/>
      <c r="Q71" s="327"/>
      <c r="R71" s="327"/>
      <c r="S71" s="324"/>
      <c r="T71" s="324"/>
      <c r="U71" s="324"/>
      <c r="V71" s="324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</row>
    <row r="72" spans="1:50">
      <c r="A72" s="326" t="s">
        <v>207</v>
      </c>
      <c r="B72" s="327" t="s">
        <v>379</v>
      </c>
      <c r="C72" s="327"/>
      <c r="D72" s="327"/>
      <c r="E72" s="327"/>
      <c r="F72" s="327"/>
      <c r="G72" s="327"/>
      <c r="H72" s="327"/>
      <c r="I72" s="327"/>
      <c r="J72" s="327"/>
      <c r="K72" s="327"/>
      <c r="L72" s="327"/>
      <c r="M72" s="327"/>
      <c r="N72" s="327"/>
      <c r="O72" s="327"/>
      <c r="P72" s="327"/>
      <c r="Q72" s="327"/>
      <c r="R72" s="327"/>
      <c r="S72" s="324"/>
      <c r="T72" s="324"/>
      <c r="U72" s="324"/>
      <c r="V72" s="324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</row>
    <row r="73" spans="1:50">
      <c r="A73" s="326" t="s">
        <v>218</v>
      </c>
      <c r="B73" s="328" t="s">
        <v>388</v>
      </c>
      <c r="C73" s="324"/>
      <c r="D73" s="324"/>
      <c r="E73" s="324"/>
      <c r="F73" s="324"/>
      <c r="G73" s="324"/>
      <c r="H73" s="324"/>
      <c r="I73" s="324"/>
      <c r="J73" s="324"/>
      <c r="K73" s="324"/>
      <c r="L73" s="324"/>
      <c r="M73" s="324"/>
      <c r="N73" s="324"/>
      <c r="O73" s="324"/>
      <c r="P73" s="324"/>
      <c r="Q73" s="324"/>
      <c r="R73" s="324"/>
      <c r="S73" s="324"/>
      <c r="T73" s="324"/>
      <c r="U73" s="324"/>
      <c r="V73" s="324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</row>
    <row r="74" spans="1:50">
      <c r="A74" s="322" t="s">
        <v>324</v>
      </c>
      <c r="B74" s="322"/>
      <c r="C74" s="322"/>
      <c r="D74" s="322"/>
      <c r="E74" s="322"/>
      <c r="F74" s="322"/>
      <c r="G74" s="322"/>
      <c r="H74" s="322"/>
      <c r="I74" s="322"/>
      <c r="J74" s="322"/>
      <c r="K74" s="322"/>
      <c r="L74" s="322"/>
      <c r="M74" s="322"/>
      <c r="N74" s="322"/>
      <c r="O74" s="322"/>
      <c r="P74" s="322"/>
      <c r="Q74" s="322"/>
      <c r="R74" s="322"/>
      <c r="S74" s="322"/>
      <c r="T74" s="322"/>
      <c r="U74" s="322"/>
      <c r="V74" s="322"/>
      <c r="W74" s="43"/>
      <c r="X74" s="43"/>
      <c r="Y74" s="43"/>
      <c r="Z74" s="43"/>
      <c r="AA74" s="43"/>
      <c r="AB74" s="313" t="s">
        <v>617</v>
      </c>
      <c r="AC74" s="313"/>
      <c r="AD74" s="313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Q74" s="38" t="s">
        <v>319</v>
      </c>
      <c r="AR74" s="38" t="s">
        <v>2</v>
      </c>
      <c r="AS74" s="38" t="s">
        <v>134</v>
      </c>
      <c r="AT74" s="38" t="s">
        <v>29</v>
      </c>
      <c r="AU74" s="38" t="s">
        <v>301</v>
      </c>
      <c r="AV74" s="38" t="s">
        <v>5</v>
      </c>
      <c r="AX74" s="38" t="s">
        <v>316</v>
      </c>
    </row>
    <row r="75" spans="1:50">
      <c r="A75" s="322"/>
      <c r="B75" s="322"/>
      <c r="C75" s="322"/>
      <c r="D75" s="322"/>
      <c r="E75" s="322"/>
      <c r="F75" s="322"/>
      <c r="G75" s="322"/>
      <c r="H75" s="322"/>
      <c r="I75" s="322"/>
      <c r="J75" s="322"/>
      <c r="K75" s="322"/>
      <c r="L75" s="322"/>
      <c r="M75" s="322"/>
      <c r="N75" s="322"/>
      <c r="O75" s="322"/>
      <c r="P75" s="322"/>
      <c r="Q75" s="322"/>
      <c r="R75" s="322"/>
      <c r="S75" s="322"/>
      <c r="T75" s="322"/>
      <c r="U75" s="322"/>
      <c r="V75" s="322"/>
      <c r="W75" s="43"/>
      <c r="X75" s="43"/>
      <c r="Y75" s="43"/>
      <c r="Z75" s="43"/>
      <c r="AA75" s="43"/>
      <c r="AB75" s="219"/>
      <c r="AC75" s="219"/>
      <c r="AD75" s="219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</row>
    <row r="76" spans="1:50">
      <c r="A76" s="140" t="s">
        <v>13</v>
      </c>
      <c r="B76" s="140"/>
      <c r="C76" s="140"/>
      <c r="D76" s="140"/>
      <c r="E76" s="157"/>
      <c r="F76" s="43"/>
      <c r="G76" s="43"/>
      <c r="H76" s="43"/>
      <c r="I76" s="43"/>
      <c r="J76" s="43"/>
      <c r="K76" s="43"/>
      <c r="L76" s="157"/>
      <c r="M76" s="157"/>
      <c r="N76" s="157"/>
      <c r="O76" s="43"/>
      <c r="P76" s="43"/>
      <c r="Q76" s="329" t="s">
        <v>621</v>
      </c>
      <c r="R76" s="329"/>
      <c r="S76" s="329"/>
      <c r="T76" s="43"/>
      <c r="U76" s="43"/>
      <c r="V76" s="43"/>
      <c r="W76" s="43"/>
      <c r="X76" s="42"/>
      <c r="Y76" s="42"/>
      <c r="Z76" s="42"/>
      <c r="AA76" s="43"/>
      <c r="AB76" s="111"/>
      <c r="AC76" s="111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Q76" s="38" t="s">
        <v>320</v>
      </c>
      <c r="AR76" s="151" t="s">
        <v>309</v>
      </c>
      <c r="AS76" s="38" t="s">
        <v>135</v>
      </c>
      <c r="AT76" s="38" t="s">
        <v>30</v>
      </c>
      <c r="AU76" s="38" t="s">
        <v>302</v>
      </c>
      <c r="AV76" s="38" t="s">
        <v>364</v>
      </c>
      <c r="AX76" s="38" t="s">
        <v>496</v>
      </c>
    </row>
    <row r="77" spans="1:50">
      <c r="A77" s="140" t="s">
        <v>325</v>
      </c>
      <c r="B77" s="140"/>
      <c r="C77" s="140"/>
      <c r="D77" s="140"/>
      <c r="E77" s="157"/>
      <c r="F77" s="43"/>
      <c r="G77" s="43"/>
      <c r="H77" s="43"/>
      <c r="I77" s="43"/>
      <c r="J77" s="43"/>
      <c r="K77" s="43"/>
      <c r="L77" s="157"/>
      <c r="M77" s="157"/>
      <c r="N77" s="157"/>
      <c r="O77" s="43"/>
      <c r="P77" s="43"/>
      <c r="Q77" s="329" t="s">
        <v>622</v>
      </c>
      <c r="R77" s="329"/>
      <c r="S77" s="329"/>
      <c r="T77" s="43"/>
      <c r="U77" s="43"/>
      <c r="V77" s="43"/>
      <c r="W77" s="43"/>
      <c r="X77" s="42"/>
      <c r="Y77" s="42"/>
      <c r="Z77" s="42"/>
      <c r="AA77" s="43"/>
      <c r="AB77" s="220"/>
      <c r="AC77" s="220" t="s">
        <v>32</v>
      </c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Q77" s="38" t="s">
        <v>321</v>
      </c>
      <c r="AR77" s="151" t="s">
        <v>308</v>
      </c>
      <c r="AS77" s="38" t="s">
        <v>305</v>
      </c>
      <c r="AT77" s="38" t="s">
        <v>299</v>
      </c>
      <c r="AU77" s="38" t="s">
        <v>303</v>
      </c>
      <c r="AV77" s="38" t="s">
        <v>365</v>
      </c>
      <c r="AX77" s="38" t="s">
        <v>503</v>
      </c>
    </row>
    <row r="78" spans="1:50">
      <c r="A78" s="141" t="s">
        <v>326</v>
      </c>
      <c r="B78" s="141" t="s">
        <v>327</v>
      </c>
      <c r="C78" s="141"/>
      <c r="D78" s="141"/>
      <c r="E78" s="158"/>
      <c r="F78" s="113"/>
      <c r="G78" s="113"/>
      <c r="H78" s="113"/>
      <c r="I78" s="113"/>
      <c r="J78" s="113"/>
      <c r="K78" s="113"/>
      <c r="L78" s="158"/>
      <c r="M78" s="158"/>
      <c r="N78" s="158"/>
      <c r="O78" s="113"/>
      <c r="P78" s="113"/>
      <c r="Q78" s="113"/>
      <c r="R78" s="113"/>
      <c r="S78" s="43"/>
      <c r="T78" s="43"/>
      <c r="U78" s="43"/>
      <c r="V78" s="43"/>
      <c r="W78" s="43"/>
      <c r="X78" s="42"/>
      <c r="Y78" s="42"/>
      <c r="Z78" s="42"/>
      <c r="AA78" s="43"/>
      <c r="AB78" s="220"/>
      <c r="AC78" s="220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Q78" s="38" t="s">
        <v>322</v>
      </c>
      <c r="AR78" s="151" t="s">
        <v>313</v>
      </c>
      <c r="AT78" s="38" t="s">
        <v>300</v>
      </c>
      <c r="AV78" s="38" t="s">
        <v>366</v>
      </c>
      <c r="AX78" s="176" t="s">
        <v>508</v>
      </c>
    </row>
    <row r="79" spans="1:50">
      <c r="A79" s="141" t="s">
        <v>328</v>
      </c>
      <c r="B79" s="141" t="s">
        <v>329</v>
      </c>
      <c r="C79" s="141"/>
      <c r="D79" s="141"/>
      <c r="E79" s="158"/>
      <c r="F79" s="113"/>
      <c r="G79" s="113"/>
      <c r="H79" s="113"/>
      <c r="I79" s="113"/>
      <c r="J79" s="113"/>
      <c r="K79" s="113"/>
      <c r="L79" s="158"/>
      <c r="M79" s="158"/>
      <c r="N79" s="158"/>
      <c r="O79" s="113"/>
      <c r="P79" s="113"/>
      <c r="Q79" s="113"/>
      <c r="R79" s="113"/>
      <c r="S79" s="43"/>
      <c r="T79" s="43"/>
      <c r="U79" s="43"/>
      <c r="V79" s="43"/>
      <c r="W79" s="43"/>
      <c r="X79" s="42"/>
      <c r="Y79" s="42"/>
      <c r="Z79" s="42"/>
      <c r="AA79" s="43"/>
      <c r="AB79" s="220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Q79" s="38" t="s">
        <v>323</v>
      </c>
      <c r="AR79" s="151" t="s">
        <v>307</v>
      </c>
      <c r="AV79" s="38" t="s">
        <v>367</v>
      </c>
      <c r="AX79" s="177" t="s">
        <v>509</v>
      </c>
    </row>
    <row r="80" spans="1:50">
      <c r="A80" s="141" t="s">
        <v>41</v>
      </c>
      <c r="B80" s="141" t="s">
        <v>333</v>
      </c>
      <c r="C80" s="141"/>
      <c r="D80" s="141"/>
      <c r="E80" s="158"/>
      <c r="F80" s="113"/>
      <c r="G80" s="113"/>
      <c r="H80" s="113"/>
      <c r="I80" s="113"/>
      <c r="J80" s="113"/>
      <c r="K80" s="113"/>
      <c r="L80" s="158"/>
      <c r="M80" s="158"/>
      <c r="N80" s="158"/>
      <c r="O80" s="113"/>
      <c r="P80" s="113"/>
      <c r="Q80" s="113"/>
      <c r="R80" s="113"/>
      <c r="S80" s="43"/>
      <c r="T80" s="43"/>
      <c r="U80" s="43"/>
      <c r="V80" s="43"/>
      <c r="W80" s="43"/>
      <c r="X80" s="42"/>
      <c r="Y80" s="42"/>
      <c r="Z80" s="42"/>
      <c r="AA80" s="43"/>
      <c r="AB80" s="111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R80" s="151" t="s">
        <v>311</v>
      </c>
      <c r="AX80" s="38" t="s">
        <v>507</v>
      </c>
    </row>
    <row r="81" spans="1:50">
      <c r="A81" s="141" t="s">
        <v>45</v>
      </c>
      <c r="B81" s="141" t="s">
        <v>330</v>
      </c>
      <c r="C81" s="141"/>
      <c r="D81" s="141"/>
      <c r="E81" s="158"/>
      <c r="F81" s="113"/>
      <c r="G81" s="113"/>
      <c r="H81" s="113"/>
      <c r="I81" s="113"/>
      <c r="J81" s="113"/>
      <c r="K81" s="113"/>
      <c r="L81" s="158"/>
      <c r="M81" s="158"/>
      <c r="N81" s="158"/>
      <c r="O81" s="113"/>
      <c r="P81" s="113"/>
      <c r="Q81" s="314" t="s">
        <v>618</v>
      </c>
      <c r="R81" s="314"/>
      <c r="S81" s="314"/>
      <c r="T81" s="43"/>
      <c r="U81" s="43"/>
      <c r="V81" s="43"/>
      <c r="W81" s="43"/>
      <c r="X81" s="43"/>
      <c r="Y81" s="43"/>
      <c r="Z81" s="43"/>
      <c r="AA81" s="43"/>
      <c r="AB81" s="314" t="s">
        <v>618</v>
      </c>
      <c r="AC81" s="314"/>
      <c r="AD81" s="314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R81" s="151" t="s">
        <v>314</v>
      </c>
    </row>
    <row r="82" spans="1:50">
      <c r="A82" s="141" t="s">
        <v>46</v>
      </c>
      <c r="B82" s="141" t="s">
        <v>331</v>
      </c>
      <c r="C82" s="141"/>
      <c r="D82" s="141"/>
      <c r="E82" s="158"/>
      <c r="F82" s="113"/>
      <c r="G82" s="113"/>
      <c r="H82" s="113"/>
      <c r="I82" s="113"/>
      <c r="J82" s="113"/>
      <c r="K82" s="113"/>
      <c r="L82" s="158"/>
      <c r="M82" s="158"/>
      <c r="N82" s="158"/>
      <c r="O82" s="113"/>
      <c r="P82" s="113"/>
      <c r="Q82" s="291" t="s">
        <v>619</v>
      </c>
      <c r="R82" s="291"/>
      <c r="S82" s="291"/>
      <c r="T82" s="43"/>
      <c r="U82" s="43"/>
      <c r="V82" s="43"/>
      <c r="W82" s="43"/>
      <c r="X82" s="42"/>
      <c r="Y82" s="42"/>
      <c r="Z82" s="42"/>
      <c r="AA82" s="43"/>
      <c r="AB82" s="291" t="s">
        <v>619</v>
      </c>
      <c r="AC82" s="291"/>
      <c r="AD82" s="291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R82" s="151" t="s">
        <v>312</v>
      </c>
    </row>
    <row r="83" spans="1:50">
      <c r="A83" s="141" t="s">
        <v>334</v>
      </c>
      <c r="B83" s="141" t="s">
        <v>335</v>
      </c>
      <c r="C83" s="141"/>
      <c r="D83" s="141"/>
      <c r="E83" s="158"/>
      <c r="F83" s="113"/>
      <c r="G83" s="113"/>
      <c r="H83" s="113"/>
      <c r="I83" s="113"/>
      <c r="J83" s="113"/>
      <c r="K83" s="113"/>
      <c r="L83" s="158"/>
      <c r="M83" s="158"/>
      <c r="N83" s="158"/>
      <c r="O83" s="113"/>
      <c r="P83" s="113"/>
      <c r="Q83" s="291" t="s">
        <v>620</v>
      </c>
      <c r="R83" s="291"/>
      <c r="S83" s="291"/>
      <c r="T83" s="43"/>
      <c r="U83" s="43"/>
      <c r="V83" s="43"/>
      <c r="W83" s="43"/>
      <c r="X83" s="42"/>
      <c r="Y83" s="42"/>
      <c r="Z83" s="42"/>
      <c r="AA83" s="43"/>
      <c r="AB83" s="291" t="s">
        <v>620</v>
      </c>
      <c r="AC83" s="291"/>
      <c r="AD83" s="291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R83" s="151" t="s">
        <v>315</v>
      </c>
    </row>
    <row r="84" spans="1:50">
      <c r="A84" s="141" t="s">
        <v>47</v>
      </c>
      <c r="B84" s="141" t="s">
        <v>336</v>
      </c>
      <c r="C84" s="141"/>
      <c r="D84" s="141"/>
      <c r="E84" s="158"/>
      <c r="F84" s="113"/>
      <c r="G84" s="113"/>
      <c r="H84" s="113"/>
      <c r="I84" s="113"/>
      <c r="J84" s="113"/>
      <c r="K84" s="113"/>
      <c r="L84" s="158"/>
      <c r="M84" s="158"/>
      <c r="N84" s="158"/>
      <c r="O84" s="113"/>
      <c r="P84" s="113"/>
      <c r="Q84" s="113"/>
      <c r="R84" s="11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R84" s="151" t="s">
        <v>317</v>
      </c>
    </row>
    <row r="85" spans="1:50">
      <c r="A85" s="141" t="s">
        <v>337</v>
      </c>
      <c r="B85" s="142" t="s">
        <v>338</v>
      </c>
      <c r="C85" s="142"/>
      <c r="D85" s="142"/>
      <c r="E85" s="159"/>
      <c r="F85" s="114"/>
      <c r="G85" s="114"/>
      <c r="H85" s="114"/>
      <c r="I85" s="114"/>
      <c r="J85" s="114"/>
      <c r="K85" s="114"/>
      <c r="L85" s="159"/>
      <c r="M85" s="159"/>
      <c r="N85" s="159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43"/>
      <c r="AC85" s="43"/>
      <c r="AD85" s="43"/>
      <c r="AE85" s="114"/>
      <c r="AF85" s="114"/>
      <c r="AG85" s="114"/>
      <c r="AH85" s="114"/>
      <c r="AI85" s="114"/>
      <c r="AJ85" s="114"/>
      <c r="AK85" s="114"/>
      <c r="AL85" s="114"/>
      <c r="AM85" s="114"/>
      <c r="AN85" s="114"/>
      <c r="AO85" s="114"/>
      <c r="AR85" s="151" t="s">
        <v>318</v>
      </c>
    </row>
    <row r="86" spans="1:50">
      <c r="A86" s="141" t="s">
        <v>339</v>
      </c>
      <c r="B86" s="142" t="s">
        <v>340</v>
      </c>
      <c r="C86" s="142"/>
      <c r="D86" s="142"/>
      <c r="E86" s="159"/>
      <c r="F86" s="114"/>
      <c r="G86" s="114"/>
      <c r="H86" s="114"/>
      <c r="I86" s="114"/>
      <c r="J86" s="114"/>
      <c r="K86" s="114"/>
      <c r="L86" s="159"/>
      <c r="M86" s="159"/>
      <c r="N86" s="159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  <c r="AR86" s="151"/>
    </row>
    <row r="87" spans="1:50">
      <c r="A87" s="141" t="s">
        <v>341</v>
      </c>
      <c r="B87" s="142" t="s">
        <v>342</v>
      </c>
      <c r="C87" s="142"/>
      <c r="D87" s="142"/>
      <c r="E87" s="159"/>
      <c r="F87" s="114"/>
      <c r="G87" s="114"/>
      <c r="H87" s="114"/>
      <c r="I87" s="114"/>
      <c r="J87" s="114"/>
      <c r="K87" s="114"/>
      <c r="L87" s="159"/>
      <c r="M87" s="159"/>
      <c r="N87" s="159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  <c r="AN87" s="114"/>
      <c r="AO87" s="114"/>
      <c r="AQ87" s="38" t="s">
        <v>320</v>
      </c>
      <c r="AR87" s="151" t="s">
        <v>309</v>
      </c>
      <c r="AS87" s="38" t="s">
        <v>305</v>
      </c>
      <c r="AU87" s="38" t="s">
        <v>302</v>
      </c>
      <c r="AV87" s="38" t="s">
        <v>364</v>
      </c>
      <c r="AX87" s="38" t="s">
        <v>496</v>
      </c>
    </row>
    <row r="88" spans="1:50">
      <c r="A88" s="141" t="s">
        <v>343</v>
      </c>
      <c r="B88" s="143" t="s">
        <v>344</v>
      </c>
      <c r="C88" s="143"/>
      <c r="D88" s="143"/>
      <c r="E88" s="160"/>
      <c r="F88" s="112"/>
      <c r="G88" s="112"/>
      <c r="H88" s="112"/>
      <c r="I88" s="112"/>
      <c r="J88" s="112"/>
      <c r="K88" s="112"/>
      <c r="L88" s="160"/>
      <c r="M88" s="160"/>
      <c r="N88" s="160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4"/>
      <c r="AC88" s="114"/>
      <c r="AD88" s="114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Q88" s="38" t="s">
        <v>321</v>
      </c>
      <c r="AR88" s="151" t="s">
        <v>308</v>
      </c>
      <c r="AS88" s="38" t="s">
        <v>135</v>
      </c>
      <c r="AU88" s="38" t="s">
        <v>303</v>
      </c>
      <c r="AV88" s="38" t="s">
        <v>365</v>
      </c>
      <c r="AX88" s="38" t="s">
        <v>503</v>
      </c>
    </row>
    <row r="89" spans="1:50">
      <c r="A89" s="141" t="s">
        <v>345</v>
      </c>
      <c r="B89" s="142" t="s">
        <v>346</v>
      </c>
      <c r="C89" s="142"/>
      <c r="D89" s="142"/>
      <c r="E89" s="159"/>
      <c r="F89" s="114"/>
      <c r="G89" s="114"/>
      <c r="H89" s="114"/>
      <c r="I89" s="114"/>
      <c r="J89" s="114"/>
      <c r="K89" s="114"/>
      <c r="L89" s="159"/>
      <c r="M89" s="159"/>
      <c r="N89" s="159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2"/>
      <c r="AC89" s="112"/>
      <c r="AD89" s="112"/>
      <c r="AE89" s="114"/>
      <c r="AF89" s="114"/>
      <c r="AG89" s="114"/>
      <c r="AH89" s="114"/>
      <c r="AI89" s="114"/>
      <c r="AJ89" s="114"/>
      <c r="AK89" s="114"/>
      <c r="AL89" s="114"/>
      <c r="AM89" s="114"/>
      <c r="AN89" s="114"/>
      <c r="AO89" s="114"/>
      <c r="AQ89" s="38" t="s">
        <v>322</v>
      </c>
      <c r="AR89" s="151" t="s">
        <v>313</v>
      </c>
      <c r="AV89" s="38" t="s">
        <v>366</v>
      </c>
      <c r="AX89" s="176" t="s">
        <v>508</v>
      </c>
    </row>
    <row r="90" spans="1:50">
      <c r="A90" s="141" t="s">
        <v>347</v>
      </c>
      <c r="B90" s="142" t="s">
        <v>348</v>
      </c>
      <c r="C90" s="142"/>
      <c r="D90" s="142"/>
      <c r="E90" s="159"/>
      <c r="F90" s="114"/>
      <c r="G90" s="114"/>
      <c r="H90" s="114"/>
      <c r="I90" s="114"/>
      <c r="J90" s="114"/>
      <c r="K90" s="114"/>
      <c r="L90" s="159"/>
      <c r="M90" s="159"/>
      <c r="N90" s="159"/>
      <c r="O90" s="114"/>
      <c r="P90" s="114"/>
      <c r="Q90" s="114"/>
      <c r="R90" s="114"/>
      <c r="S90" s="44"/>
      <c r="T90" s="44"/>
      <c r="U90" s="44"/>
      <c r="V90" s="44"/>
      <c r="W90" s="44"/>
      <c r="X90" s="44"/>
      <c r="Y90" s="44"/>
      <c r="Z90" s="44"/>
      <c r="AA90" s="44"/>
      <c r="AB90" s="114"/>
      <c r="AC90" s="114"/>
      <c r="AD90" s="11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Q90" s="38" t="s">
        <v>323</v>
      </c>
      <c r="AR90" s="151" t="s">
        <v>307</v>
      </c>
      <c r="AV90" s="38" t="s">
        <v>367</v>
      </c>
      <c r="AX90" s="177" t="s">
        <v>509</v>
      </c>
    </row>
    <row r="91" spans="1:50">
      <c r="A91" s="141" t="s">
        <v>349</v>
      </c>
      <c r="B91" s="142" t="s">
        <v>350</v>
      </c>
      <c r="C91" s="142"/>
      <c r="D91" s="144"/>
      <c r="E91" s="161"/>
      <c r="F91" s="107"/>
      <c r="G91" s="107"/>
      <c r="H91" s="107"/>
      <c r="I91" s="107"/>
      <c r="J91" s="107"/>
      <c r="K91" s="107"/>
      <c r="L91" s="161"/>
      <c r="M91" s="161"/>
      <c r="N91" s="161"/>
      <c r="O91" s="107"/>
      <c r="P91" s="107"/>
      <c r="Q91" s="107"/>
      <c r="R91" s="107"/>
      <c r="AB91" s="44"/>
      <c r="AC91" s="44"/>
      <c r="AD91" s="44"/>
      <c r="AR91" s="151" t="s">
        <v>310</v>
      </c>
      <c r="AX91" s="178" t="s">
        <v>500</v>
      </c>
    </row>
    <row r="92" spans="1:50">
      <c r="A92" s="141" t="s">
        <v>351</v>
      </c>
      <c r="B92" s="142" t="s">
        <v>352</v>
      </c>
      <c r="C92" s="142"/>
      <c r="D92" s="144"/>
      <c r="E92" s="161"/>
      <c r="F92" s="107"/>
      <c r="G92" s="107"/>
      <c r="H92" s="107"/>
      <c r="I92" s="107"/>
      <c r="J92" s="107"/>
      <c r="K92" s="107"/>
      <c r="L92" s="161"/>
      <c r="M92" s="161"/>
      <c r="N92" s="161"/>
      <c r="O92" s="107"/>
      <c r="P92" s="107"/>
      <c r="Q92" s="107"/>
      <c r="R92" s="107"/>
      <c r="AR92" s="151" t="s">
        <v>311</v>
      </c>
      <c r="AX92" s="38" t="s">
        <v>507</v>
      </c>
    </row>
    <row r="93" spans="1:50">
      <c r="A93" s="141" t="s">
        <v>55</v>
      </c>
      <c r="B93" s="142" t="s">
        <v>353</v>
      </c>
      <c r="C93" s="142"/>
      <c r="D93" s="144"/>
      <c r="E93" s="161"/>
      <c r="F93" s="107"/>
      <c r="G93" s="107"/>
      <c r="H93" s="107"/>
      <c r="I93" s="107"/>
      <c r="J93" s="107"/>
      <c r="K93" s="107"/>
      <c r="L93" s="161"/>
      <c r="M93" s="161"/>
      <c r="N93" s="161"/>
      <c r="O93" s="107"/>
      <c r="P93" s="107"/>
      <c r="Q93" s="107"/>
      <c r="R93" s="107"/>
      <c r="AR93" s="151" t="s">
        <v>314</v>
      </c>
    </row>
    <row r="94" spans="1:50">
      <c r="A94" s="141" t="s">
        <v>153</v>
      </c>
      <c r="B94" s="142" t="s">
        <v>354</v>
      </c>
      <c r="C94" s="142"/>
      <c r="D94" s="144"/>
      <c r="E94" s="161"/>
      <c r="F94" s="107"/>
      <c r="G94" s="107"/>
      <c r="H94" s="107"/>
      <c r="I94" s="107"/>
      <c r="J94" s="107"/>
      <c r="K94" s="107"/>
      <c r="L94" s="161"/>
      <c r="M94" s="161"/>
      <c r="N94" s="161"/>
      <c r="O94" s="107"/>
      <c r="P94" s="107"/>
      <c r="Q94" s="107"/>
      <c r="R94" s="107"/>
      <c r="AR94" s="151" t="s">
        <v>312</v>
      </c>
    </row>
    <row r="95" spans="1:50">
      <c r="A95" s="141" t="s">
        <v>355</v>
      </c>
      <c r="B95" s="142" t="s">
        <v>356</v>
      </c>
      <c r="C95" s="142"/>
      <c r="D95" s="144"/>
      <c r="E95" s="161"/>
      <c r="F95" s="107"/>
      <c r="G95" s="107"/>
      <c r="H95" s="107"/>
      <c r="I95" s="107"/>
      <c r="J95" s="107"/>
      <c r="K95" s="107"/>
      <c r="L95" s="161"/>
      <c r="M95" s="161"/>
      <c r="N95" s="161"/>
      <c r="O95" s="107"/>
      <c r="P95" s="107"/>
      <c r="Q95" s="107"/>
      <c r="R95" s="107"/>
      <c r="AR95" s="151" t="s">
        <v>315</v>
      </c>
    </row>
    <row r="96" spans="1:50">
      <c r="A96" s="107"/>
      <c r="B96" s="107"/>
      <c r="C96" s="107"/>
      <c r="D96" s="169"/>
      <c r="E96" s="161"/>
      <c r="F96" s="107"/>
      <c r="G96" s="107"/>
      <c r="H96" s="107"/>
      <c r="I96" s="107"/>
      <c r="J96" s="107"/>
      <c r="K96" s="107"/>
      <c r="L96" s="161"/>
      <c r="M96" s="161"/>
      <c r="N96" s="161"/>
      <c r="O96" s="107"/>
      <c r="P96" s="107"/>
      <c r="Q96" s="107"/>
      <c r="R96" s="107"/>
      <c r="AR96" s="151" t="s">
        <v>317</v>
      </c>
    </row>
    <row r="97" spans="1:44">
      <c r="A97" s="117" t="s">
        <v>357</v>
      </c>
      <c r="B97" s="107"/>
      <c r="C97" s="107"/>
      <c r="D97" s="169"/>
      <c r="E97" s="161"/>
      <c r="F97" s="107"/>
      <c r="G97" s="107"/>
      <c r="H97" s="107"/>
      <c r="I97" s="107"/>
      <c r="J97" s="107"/>
      <c r="K97" s="107"/>
      <c r="L97" s="161"/>
      <c r="M97" s="161"/>
      <c r="N97" s="161"/>
      <c r="O97" s="107"/>
      <c r="P97" s="107"/>
      <c r="Q97" s="107"/>
      <c r="R97" s="107"/>
      <c r="AR97" s="151" t="s">
        <v>318</v>
      </c>
    </row>
    <row r="98" spans="1:44">
      <c r="A98" s="117" t="s">
        <v>358</v>
      </c>
      <c r="B98" s="107"/>
      <c r="C98" s="107"/>
      <c r="D98" s="169"/>
      <c r="E98" s="161"/>
      <c r="F98" s="107"/>
      <c r="G98" s="107"/>
      <c r="H98" s="107"/>
      <c r="I98" s="107"/>
      <c r="J98" s="107"/>
      <c r="K98" s="107"/>
      <c r="L98" s="161"/>
      <c r="M98" s="161"/>
      <c r="N98" s="161"/>
      <c r="O98" s="107"/>
      <c r="P98" s="107"/>
      <c r="Q98" s="107"/>
      <c r="R98" s="107"/>
    </row>
    <row r="99" spans="1:44">
      <c r="A99" s="107"/>
      <c r="B99" s="107"/>
      <c r="C99" s="107"/>
      <c r="D99" s="169"/>
      <c r="E99" s="161"/>
      <c r="F99" s="107"/>
      <c r="G99" s="107"/>
      <c r="H99" s="107"/>
      <c r="I99" s="107"/>
      <c r="J99" s="107"/>
      <c r="K99" s="107"/>
      <c r="L99" s="161"/>
      <c r="M99" s="161"/>
      <c r="N99" s="161"/>
      <c r="O99" s="107"/>
      <c r="P99" s="107"/>
      <c r="Q99" s="107"/>
      <c r="R99" s="107"/>
    </row>
    <row r="100" spans="1:44">
      <c r="A100" s="107"/>
      <c r="B100" s="107"/>
      <c r="C100" s="107"/>
      <c r="D100" s="169"/>
      <c r="E100" s="161"/>
      <c r="F100" s="107"/>
      <c r="G100" s="107"/>
      <c r="H100" s="107"/>
      <c r="I100" s="107"/>
      <c r="J100" s="107"/>
      <c r="K100" s="107"/>
      <c r="L100" s="161"/>
      <c r="M100" s="161"/>
      <c r="N100" s="161"/>
      <c r="O100" s="107"/>
      <c r="P100" s="107"/>
      <c r="Q100" s="107"/>
      <c r="R100" s="107"/>
    </row>
    <row r="101" spans="1:44">
      <c r="A101" s="107"/>
      <c r="B101" s="107"/>
      <c r="C101" s="107"/>
      <c r="D101" s="169"/>
      <c r="E101" s="161"/>
      <c r="F101" s="107"/>
      <c r="G101" s="107"/>
      <c r="H101" s="107"/>
      <c r="I101" s="107"/>
      <c r="J101" s="107"/>
      <c r="K101" s="107"/>
      <c r="L101" s="161"/>
      <c r="M101" s="161"/>
      <c r="N101" s="161"/>
      <c r="O101" s="107"/>
      <c r="P101" s="107"/>
      <c r="Q101" s="107"/>
      <c r="R101" s="107"/>
    </row>
    <row r="102" spans="1:44">
      <c r="A102" s="107"/>
      <c r="B102" s="107"/>
      <c r="C102" s="107"/>
      <c r="D102" s="169"/>
      <c r="E102" s="161"/>
      <c r="F102" s="107"/>
      <c r="G102" s="107"/>
      <c r="H102" s="107"/>
      <c r="I102" s="107"/>
      <c r="J102" s="107"/>
      <c r="K102" s="107"/>
      <c r="L102" s="161"/>
      <c r="M102" s="161"/>
      <c r="N102" s="161"/>
      <c r="O102" s="107"/>
      <c r="P102" s="107"/>
      <c r="Q102" s="107"/>
      <c r="R102" s="107"/>
    </row>
    <row r="103" spans="1:44">
      <c r="A103" s="107"/>
      <c r="B103" s="107"/>
      <c r="C103" s="107"/>
      <c r="D103" s="169"/>
      <c r="E103" s="161"/>
      <c r="F103" s="107"/>
      <c r="G103" s="107"/>
      <c r="H103" s="107"/>
      <c r="I103" s="107"/>
      <c r="J103" s="107"/>
      <c r="K103" s="107"/>
      <c r="L103" s="161"/>
      <c r="M103" s="161"/>
      <c r="N103" s="161"/>
      <c r="O103" s="107"/>
      <c r="P103" s="107"/>
      <c r="Q103" s="107"/>
      <c r="R103" s="107"/>
    </row>
    <row r="104" spans="1:44">
      <c r="A104" s="107"/>
      <c r="B104" s="107"/>
      <c r="C104" s="107"/>
      <c r="D104" s="169"/>
      <c r="E104" s="161"/>
      <c r="F104" s="107"/>
      <c r="G104" s="107"/>
      <c r="H104" s="107"/>
      <c r="I104" s="107"/>
      <c r="J104" s="107"/>
      <c r="K104" s="107"/>
      <c r="L104" s="161"/>
      <c r="M104" s="161"/>
      <c r="N104" s="161"/>
      <c r="O104" s="107"/>
      <c r="P104" s="107"/>
      <c r="Q104" s="107"/>
      <c r="R104" s="107"/>
    </row>
    <row r="105" spans="1:44">
      <c r="A105" s="107"/>
      <c r="B105" s="107"/>
      <c r="C105" s="107"/>
      <c r="D105" s="169"/>
      <c r="E105" s="161"/>
      <c r="F105" s="107"/>
      <c r="G105" s="107"/>
      <c r="H105" s="107"/>
      <c r="I105" s="107"/>
      <c r="J105" s="107"/>
      <c r="K105" s="107"/>
      <c r="L105" s="161"/>
      <c r="M105" s="161"/>
      <c r="N105" s="161"/>
      <c r="O105" s="107"/>
      <c r="P105" s="107"/>
      <c r="Q105" s="107"/>
      <c r="R105" s="107"/>
    </row>
    <row r="106" spans="1:44">
      <c r="A106" s="107"/>
      <c r="B106" s="107"/>
      <c r="C106" s="107"/>
      <c r="D106" s="169"/>
      <c r="E106" s="161"/>
      <c r="F106" s="107"/>
      <c r="G106" s="107"/>
      <c r="H106" s="107"/>
      <c r="I106" s="107"/>
      <c r="J106" s="107"/>
      <c r="K106" s="107"/>
      <c r="L106" s="161"/>
      <c r="M106" s="161"/>
      <c r="N106" s="161"/>
      <c r="O106" s="107"/>
      <c r="P106" s="107"/>
      <c r="Q106" s="107"/>
      <c r="R106" s="107"/>
    </row>
    <row r="107" spans="1:44">
      <c r="A107" s="107"/>
      <c r="B107" s="107"/>
      <c r="C107" s="107"/>
      <c r="D107" s="169"/>
      <c r="E107" s="161"/>
      <c r="F107" s="107"/>
      <c r="G107" s="107"/>
      <c r="H107" s="107"/>
      <c r="I107" s="107"/>
      <c r="J107" s="107"/>
      <c r="K107" s="107"/>
      <c r="L107" s="161"/>
      <c r="M107" s="161"/>
      <c r="N107" s="161"/>
      <c r="O107" s="107"/>
      <c r="P107" s="107"/>
      <c r="Q107" s="107"/>
      <c r="R107" s="107"/>
    </row>
    <row r="108" spans="1:44">
      <c r="A108" s="107"/>
      <c r="B108" s="107"/>
      <c r="C108" s="107"/>
      <c r="D108" s="169"/>
      <c r="E108" s="161"/>
      <c r="F108" s="107"/>
      <c r="G108" s="107"/>
      <c r="H108" s="107"/>
      <c r="I108" s="107"/>
      <c r="J108" s="107"/>
      <c r="K108" s="107"/>
      <c r="L108" s="161"/>
      <c r="M108" s="161"/>
      <c r="N108" s="161"/>
      <c r="O108" s="107"/>
      <c r="P108" s="107"/>
      <c r="Q108" s="107"/>
      <c r="R108" s="107"/>
    </row>
    <row r="109" spans="1:44">
      <c r="A109" s="107"/>
      <c r="B109" s="107"/>
      <c r="C109" s="107"/>
      <c r="D109" s="169"/>
      <c r="E109" s="161"/>
      <c r="F109" s="107"/>
      <c r="G109" s="107"/>
      <c r="H109" s="107"/>
      <c r="I109" s="107"/>
      <c r="J109" s="107"/>
      <c r="K109" s="107"/>
      <c r="L109" s="161"/>
      <c r="M109" s="161"/>
      <c r="N109" s="161"/>
      <c r="O109" s="107"/>
      <c r="P109" s="107"/>
      <c r="Q109" s="107"/>
      <c r="R109" s="107"/>
    </row>
    <row r="110" spans="1:44">
      <c r="A110" s="107"/>
      <c r="B110" s="107"/>
      <c r="C110" s="107"/>
      <c r="D110" s="169"/>
      <c r="E110" s="161"/>
      <c r="F110" s="107"/>
      <c r="G110" s="107"/>
      <c r="H110" s="107"/>
      <c r="I110" s="107"/>
      <c r="J110" s="107"/>
      <c r="K110" s="107"/>
      <c r="L110" s="161"/>
      <c r="M110" s="161"/>
      <c r="N110" s="161"/>
      <c r="O110" s="107"/>
      <c r="P110" s="107"/>
      <c r="Q110" s="107"/>
      <c r="R110" s="107"/>
    </row>
    <row r="111" spans="1:44">
      <c r="A111" s="107"/>
      <c r="B111" s="107"/>
      <c r="C111" s="107"/>
      <c r="D111" s="169"/>
      <c r="E111" s="161"/>
      <c r="F111" s="107"/>
      <c r="G111" s="107"/>
      <c r="H111" s="107"/>
      <c r="I111" s="107"/>
      <c r="J111" s="107"/>
      <c r="K111" s="107"/>
      <c r="L111" s="161"/>
      <c r="M111" s="161"/>
      <c r="N111" s="161"/>
      <c r="O111" s="107"/>
      <c r="P111" s="107"/>
      <c r="Q111" s="107"/>
      <c r="R111" s="107"/>
    </row>
    <row r="112" spans="1:44">
      <c r="B112" s="107"/>
      <c r="C112" s="107"/>
      <c r="D112" s="169"/>
      <c r="E112" s="161"/>
      <c r="F112" s="107"/>
      <c r="G112" s="107"/>
      <c r="H112" s="107"/>
      <c r="I112" s="107"/>
      <c r="J112" s="107"/>
      <c r="K112" s="107"/>
      <c r="L112" s="161"/>
      <c r="M112" s="161"/>
      <c r="N112" s="161"/>
      <c r="O112" s="107"/>
      <c r="P112" s="107"/>
      <c r="Q112" s="107"/>
      <c r="R112" s="107"/>
    </row>
    <row r="113" spans="2:18">
      <c r="B113" s="107"/>
      <c r="C113" s="107"/>
      <c r="D113" s="169"/>
      <c r="E113" s="161"/>
      <c r="F113" s="107"/>
      <c r="G113" s="107"/>
      <c r="H113" s="107"/>
      <c r="I113" s="107"/>
      <c r="J113" s="107"/>
      <c r="K113" s="107"/>
      <c r="L113" s="161"/>
      <c r="M113" s="161"/>
      <c r="N113" s="161"/>
      <c r="O113" s="107"/>
      <c r="P113" s="107"/>
      <c r="Q113" s="107"/>
      <c r="R113" s="107"/>
    </row>
    <row r="114" spans="2:18">
      <c r="B114" s="107"/>
      <c r="C114" s="107"/>
      <c r="D114" s="169"/>
      <c r="E114" s="161"/>
      <c r="F114" s="107"/>
      <c r="G114" s="107"/>
      <c r="H114" s="107"/>
      <c r="I114" s="107"/>
      <c r="J114" s="107"/>
      <c r="K114" s="107"/>
      <c r="L114" s="161"/>
      <c r="M114" s="161"/>
      <c r="N114" s="161"/>
      <c r="O114" s="107"/>
      <c r="P114" s="107"/>
      <c r="Q114" s="107"/>
      <c r="R114" s="107"/>
    </row>
    <row r="115" spans="2:18">
      <c r="B115" s="107"/>
      <c r="C115" s="107"/>
      <c r="D115" s="169"/>
      <c r="E115" s="161"/>
      <c r="F115" s="107"/>
      <c r="G115" s="107"/>
      <c r="H115" s="107"/>
      <c r="I115" s="107"/>
      <c r="J115" s="107"/>
      <c r="K115" s="107"/>
      <c r="L115" s="161"/>
      <c r="M115" s="161"/>
      <c r="N115" s="161"/>
      <c r="O115" s="107"/>
      <c r="P115" s="107"/>
      <c r="Q115" s="107"/>
      <c r="R115" s="107"/>
    </row>
    <row r="116" spans="2:18">
      <c r="B116" s="107"/>
      <c r="C116" s="107"/>
      <c r="D116" s="169"/>
      <c r="E116" s="161"/>
      <c r="F116" s="107"/>
      <c r="G116" s="107"/>
      <c r="H116" s="107"/>
      <c r="I116" s="107"/>
      <c r="J116" s="107"/>
      <c r="K116" s="107"/>
      <c r="L116" s="161"/>
      <c r="M116" s="161"/>
      <c r="N116" s="161"/>
      <c r="O116" s="107"/>
      <c r="P116" s="107"/>
      <c r="Q116" s="107"/>
      <c r="R116" s="107"/>
    </row>
    <row r="117" spans="2:18">
      <c r="B117" s="107"/>
      <c r="C117" s="107"/>
      <c r="D117" s="169"/>
      <c r="E117" s="161"/>
      <c r="F117" s="107"/>
      <c r="G117" s="107"/>
      <c r="H117" s="107"/>
      <c r="I117" s="107"/>
      <c r="J117" s="107"/>
      <c r="K117" s="107"/>
      <c r="L117" s="161"/>
      <c r="M117" s="161"/>
      <c r="N117" s="161"/>
      <c r="O117" s="107"/>
      <c r="P117" s="107"/>
      <c r="Q117" s="107"/>
      <c r="R117" s="107"/>
    </row>
    <row r="118" spans="2:18">
      <c r="B118" s="107"/>
      <c r="C118" s="107"/>
      <c r="D118" s="169"/>
      <c r="E118" s="161"/>
      <c r="F118" s="107"/>
      <c r="G118" s="107"/>
      <c r="H118" s="107"/>
      <c r="I118" s="107"/>
      <c r="J118" s="107"/>
      <c r="K118" s="107"/>
      <c r="L118" s="161"/>
      <c r="M118" s="161"/>
      <c r="N118" s="161"/>
      <c r="O118" s="107"/>
      <c r="P118" s="107"/>
      <c r="Q118" s="107"/>
      <c r="R118" s="107"/>
    </row>
    <row r="119" spans="2:18">
      <c r="B119" s="107"/>
      <c r="C119" s="107"/>
      <c r="D119" s="169"/>
      <c r="E119" s="161"/>
      <c r="F119" s="107"/>
      <c r="G119" s="107"/>
      <c r="H119" s="107"/>
      <c r="I119" s="107"/>
      <c r="J119" s="107"/>
      <c r="K119" s="107"/>
      <c r="L119" s="161"/>
      <c r="M119" s="161"/>
      <c r="N119" s="161"/>
      <c r="O119" s="107"/>
      <c r="P119" s="107"/>
      <c r="Q119" s="107"/>
      <c r="R119" s="107"/>
    </row>
  </sheetData>
  <sheetProtection formatCells="0" formatColumns="0" formatRows="0" insertColumns="0" insertRows="0" deleteColumns="0" deleteRows="0" sort="0"/>
  <dataConsolidate/>
  <mergeCells count="52">
    <mergeCell ref="B72:R72"/>
    <mergeCell ref="AB74:AD74"/>
    <mergeCell ref="AB81:AD81"/>
    <mergeCell ref="AB82:AD82"/>
    <mergeCell ref="AB83:AD83"/>
    <mergeCell ref="Q81:S81"/>
    <mergeCell ref="Q82:S82"/>
    <mergeCell ref="Q83:S83"/>
    <mergeCell ref="Q77:S77"/>
    <mergeCell ref="Q76:S76"/>
    <mergeCell ref="AF10:AF11"/>
    <mergeCell ref="B13:C13"/>
    <mergeCell ref="B67:D67"/>
    <mergeCell ref="B68:D68"/>
    <mergeCell ref="A70:B70"/>
    <mergeCell ref="B71:R71"/>
    <mergeCell ref="AH9:AH12"/>
    <mergeCell ref="AL9:AM11"/>
    <mergeCell ref="AO9:AO12"/>
    <mergeCell ref="S10:S12"/>
    <mergeCell ref="T10:T12"/>
    <mergeCell ref="V10:V12"/>
    <mergeCell ref="W10:W12"/>
    <mergeCell ref="X10:X12"/>
    <mergeCell ref="Y10:Y11"/>
    <mergeCell ref="AA10:AA12"/>
    <mergeCell ref="L9:L12"/>
    <mergeCell ref="N9:N12"/>
    <mergeCell ref="P9:P12"/>
    <mergeCell ref="Q9:Q12"/>
    <mergeCell ref="R9:R12"/>
    <mergeCell ref="T9:AE9"/>
    <mergeCell ref="AB10:AB12"/>
    <mergeCell ref="AC10:AC12"/>
    <mergeCell ref="AD10:AD12"/>
    <mergeCell ref="AE10:AE12"/>
    <mergeCell ref="A6:B6"/>
    <mergeCell ref="D6:H6"/>
    <mergeCell ref="A7:B7"/>
    <mergeCell ref="D7:H7"/>
    <mergeCell ref="A9:A12"/>
    <mergeCell ref="B9:C12"/>
    <mergeCell ref="D9:D12"/>
    <mergeCell ref="E9:E12"/>
    <mergeCell ref="F9:F12"/>
    <mergeCell ref="H9:H12"/>
    <mergeCell ref="A2:AO2"/>
    <mergeCell ref="A3:AO3"/>
    <mergeCell ref="A4:B4"/>
    <mergeCell ref="D4:H4"/>
    <mergeCell ref="A5:B5"/>
    <mergeCell ref="D5:H5"/>
  </mergeCells>
  <dataValidations count="7">
    <dataValidation type="list" allowBlank="1" showInputMessage="1" showErrorMessage="1" sqref="F14:F66">
      <formula1>$AV$76:$AV$79</formula1>
    </dataValidation>
    <dataValidation type="list" allowBlank="1" showInputMessage="1" showErrorMessage="1" sqref="S14:S66">
      <formula1>$AU$87:$AU$88</formula1>
    </dataValidation>
    <dataValidation type="list" allowBlank="1" showInputMessage="1" showErrorMessage="1" sqref="R14:R66">
      <formula1>$AR$87:$AR$98</formula1>
    </dataValidation>
    <dataValidation type="list" allowBlank="1" showInputMessage="1" showErrorMessage="1" sqref="Q14:Q66">
      <formula1>$AQ$87:$AQ$91</formula1>
    </dataValidation>
    <dataValidation type="list" allowBlank="1" showInputMessage="1" showErrorMessage="1" sqref="P14:P66">
      <formula1>$AT$87:$AT$89</formula1>
    </dataValidation>
    <dataValidation type="list" allowBlank="1" showInputMessage="1" showErrorMessage="1" sqref="AN14:AN66">
      <formula1>$AX$87:$AX$103</formula1>
    </dataValidation>
    <dataValidation type="list" allowBlank="1" showInputMessage="1" showErrorMessage="1" sqref="AH14:AH66">
      <formula1>$AS$87:$AS$88</formula1>
    </dataValidation>
  </dataValidations>
  <printOptions horizontalCentered="1"/>
  <pageMargins left="1.3" right="0.15748031496063" top="0.23622047244094499" bottom="0.23622047244094499" header="0.196850393700787" footer="0.196850393700787"/>
  <pageSetup paperSize="5" scale="55" orientation="landscape" horizontalDpi="4294967293" r:id="rId1"/>
  <rowBreaks count="1" manualBreakCount="1">
    <brk id="52" max="4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7"/>
  <sheetViews>
    <sheetView view="pageBreakPreview" topLeftCell="A18" zoomScale="72" zoomScaleNormal="95" zoomScaleSheetLayoutView="72" workbookViewId="0">
      <selection activeCell="B31" sqref="B31:R31"/>
    </sheetView>
  </sheetViews>
  <sheetFormatPr defaultColWidth="9.109375" defaultRowHeight="14.4"/>
  <cols>
    <col min="1" max="1" width="5.44140625" style="38" customWidth="1"/>
    <col min="2" max="2" width="14.5546875" style="38" customWidth="1"/>
    <col min="3" max="3" width="3.109375" style="38" customWidth="1"/>
    <col min="4" max="4" width="24" style="167" customWidth="1"/>
    <col min="5" max="5" width="8.33203125" style="151" customWidth="1"/>
    <col min="6" max="6" width="12.109375" style="38" customWidth="1"/>
    <col min="7" max="7" width="8.33203125" style="38" hidden="1" customWidth="1"/>
    <col min="8" max="8" width="11.6640625" style="38" customWidth="1"/>
    <col min="9" max="9" width="3" style="38" hidden="1" customWidth="1"/>
    <col min="10" max="10" width="3.6640625" style="38" hidden="1" customWidth="1"/>
    <col min="11" max="11" width="3.88671875" style="38" hidden="1" customWidth="1"/>
    <col min="12" max="12" width="6.44140625" style="151" customWidth="1"/>
    <col min="13" max="13" width="11" style="151" hidden="1" customWidth="1"/>
    <col min="14" max="14" width="6" style="151" customWidth="1"/>
    <col min="15" max="15" width="11" style="38" hidden="1" customWidth="1"/>
    <col min="16" max="16" width="8.109375" style="38" customWidth="1"/>
    <col min="17" max="17" width="16.6640625" style="38" customWidth="1"/>
    <col min="18" max="18" width="13.88671875" style="38" customWidth="1"/>
    <col min="19" max="19" width="11" style="38" customWidth="1"/>
    <col min="20" max="20" width="0.109375" style="38" customWidth="1"/>
    <col min="21" max="21" width="2" style="38" hidden="1" customWidth="1"/>
    <col min="22" max="22" width="12.44140625" style="38" customWidth="1"/>
    <col min="23" max="23" width="15" style="38" customWidth="1"/>
    <col min="24" max="24" width="15.109375" style="38" hidden="1" customWidth="1"/>
    <col min="25" max="25" width="14.88671875" style="38" hidden="1" customWidth="1"/>
    <col min="26" max="26" width="13.77734375" style="38" bestFit="1" customWidth="1"/>
    <col min="27" max="27" width="14.88671875" style="38" customWidth="1"/>
    <col min="28" max="28" width="15.6640625" style="38" customWidth="1"/>
    <col min="29" max="29" width="13.44140625" style="38" customWidth="1"/>
    <col min="30" max="30" width="11.5546875" style="38" customWidth="1"/>
    <col min="31" max="32" width="10.6640625" style="38" hidden="1" customWidth="1"/>
    <col min="33" max="33" width="13.6640625" style="38" bestFit="1" customWidth="1"/>
    <col min="34" max="34" width="10.88671875" style="38" customWidth="1"/>
    <col min="35" max="39" width="8" style="38" hidden="1" customWidth="1"/>
    <col min="40" max="40" width="11.5546875" style="38" customWidth="1"/>
    <col min="41" max="41" width="11.6640625" style="38" customWidth="1"/>
    <col min="42" max="42" width="14.88671875" style="38" bestFit="1" customWidth="1"/>
    <col min="43" max="43" width="47.109375" style="38" bestFit="1" customWidth="1"/>
    <col min="44" max="44" width="33.5546875" style="38" bestFit="1" customWidth="1"/>
    <col min="45" max="45" width="18.6640625" style="38" bestFit="1" customWidth="1"/>
    <col min="46" max="47" width="16.33203125" style="38" bestFit="1" customWidth="1"/>
    <col min="48" max="48" width="20.33203125" style="38" bestFit="1" customWidth="1"/>
    <col min="49" max="49" width="9.109375" style="38" hidden="1" customWidth="1"/>
    <col min="50" max="50" width="35.88671875" style="38" bestFit="1" customWidth="1"/>
    <col min="51" max="53" width="0" style="38" hidden="1" customWidth="1"/>
    <col min="54" max="16384" width="9.109375" style="38"/>
  </cols>
  <sheetData>
    <row r="1" spans="1:43" ht="15.6">
      <c r="A1" s="115" t="s">
        <v>374</v>
      </c>
    </row>
    <row r="2" spans="1:43" ht="18">
      <c r="A2" s="315" t="s">
        <v>386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315"/>
      <c r="AM2" s="315"/>
      <c r="AN2" s="315"/>
      <c r="AO2" s="315"/>
    </row>
    <row r="3" spans="1:43" ht="15.6">
      <c r="A3" s="316" t="s">
        <v>387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316"/>
      <c r="AH3" s="316"/>
      <c r="AI3" s="316"/>
      <c r="AJ3" s="316"/>
      <c r="AK3" s="316"/>
      <c r="AL3" s="316"/>
      <c r="AM3" s="316"/>
      <c r="AN3" s="316"/>
      <c r="AO3" s="316"/>
    </row>
    <row r="4" spans="1:43">
      <c r="A4" s="317" t="s">
        <v>360</v>
      </c>
      <c r="B4" s="317"/>
      <c r="C4" s="120" t="s">
        <v>363</v>
      </c>
      <c r="D4" s="318" t="s">
        <v>511</v>
      </c>
      <c r="E4" s="318"/>
      <c r="F4" s="318"/>
      <c r="G4" s="318"/>
      <c r="H4" s="318"/>
      <c r="I4" s="126"/>
      <c r="J4" s="126"/>
      <c r="K4" s="126"/>
    </row>
    <row r="5" spans="1:43">
      <c r="A5" s="317" t="s">
        <v>361</v>
      </c>
      <c r="B5" s="317"/>
      <c r="C5" s="120" t="s">
        <v>363</v>
      </c>
      <c r="D5" s="318" t="s">
        <v>512</v>
      </c>
      <c r="E5" s="318"/>
      <c r="F5" s="318"/>
      <c r="G5" s="318"/>
      <c r="H5" s="318"/>
      <c r="I5" s="126"/>
      <c r="J5" s="126"/>
      <c r="K5" s="126"/>
    </row>
    <row r="6" spans="1:43">
      <c r="A6" s="317" t="s">
        <v>359</v>
      </c>
      <c r="B6" s="317"/>
      <c r="C6" s="120" t="s">
        <v>363</v>
      </c>
      <c r="D6" s="317" t="s">
        <v>513</v>
      </c>
      <c r="E6" s="317"/>
      <c r="F6" s="317"/>
      <c r="G6" s="317"/>
      <c r="H6" s="317"/>
      <c r="I6" s="120"/>
      <c r="J6" s="120"/>
      <c r="K6" s="120"/>
    </row>
    <row r="7" spans="1:43">
      <c r="A7" s="317" t="s">
        <v>362</v>
      </c>
      <c r="B7" s="317"/>
      <c r="C7" s="120" t="s">
        <v>363</v>
      </c>
      <c r="D7" s="319">
        <v>42674</v>
      </c>
      <c r="E7" s="319"/>
      <c r="F7" s="319"/>
      <c r="G7" s="319"/>
      <c r="H7" s="319"/>
      <c r="I7" s="127"/>
      <c r="J7" s="127"/>
      <c r="K7" s="127"/>
    </row>
    <row r="8" spans="1:43">
      <c r="B8" s="118"/>
      <c r="C8" s="118"/>
      <c r="D8" s="168"/>
    </row>
    <row r="9" spans="1:43" ht="18.75" customHeight="1">
      <c r="A9" s="305" t="s">
        <v>0</v>
      </c>
      <c r="B9" s="309" t="s">
        <v>380</v>
      </c>
      <c r="C9" s="310"/>
      <c r="D9" s="305" t="s">
        <v>381</v>
      </c>
      <c r="E9" s="304" t="s">
        <v>19</v>
      </c>
      <c r="F9" s="292" t="s">
        <v>5</v>
      </c>
      <c r="G9" s="227"/>
      <c r="H9" s="305" t="s">
        <v>382</v>
      </c>
      <c r="I9" s="222"/>
      <c r="J9" s="222"/>
      <c r="K9" s="222"/>
      <c r="L9" s="300" t="s">
        <v>370</v>
      </c>
      <c r="M9" s="230"/>
      <c r="N9" s="300" t="s">
        <v>371</v>
      </c>
      <c r="O9" s="227"/>
      <c r="P9" s="292" t="s">
        <v>29</v>
      </c>
      <c r="Q9" s="292" t="s">
        <v>319</v>
      </c>
      <c r="R9" s="292" t="s">
        <v>2</v>
      </c>
      <c r="S9" s="103"/>
      <c r="T9" s="307" t="s">
        <v>6</v>
      </c>
      <c r="U9" s="308"/>
      <c r="V9" s="308"/>
      <c r="W9" s="308"/>
      <c r="X9" s="308"/>
      <c r="Y9" s="308"/>
      <c r="Z9" s="308"/>
      <c r="AA9" s="308"/>
      <c r="AB9" s="308"/>
      <c r="AC9" s="308"/>
      <c r="AD9" s="308"/>
      <c r="AE9" s="308"/>
      <c r="AF9" s="103"/>
      <c r="AG9" s="103"/>
      <c r="AH9" s="292" t="s">
        <v>332</v>
      </c>
      <c r="AI9" s="222"/>
      <c r="AJ9" s="222"/>
      <c r="AK9" s="222"/>
      <c r="AL9" s="309" t="s">
        <v>383</v>
      </c>
      <c r="AM9" s="310"/>
      <c r="AN9" s="223"/>
      <c r="AO9" s="292" t="s">
        <v>384</v>
      </c>
      <c r="AP9" s="39"/>
    </row>
    <row r="10" spans="1:43" ht="17.25" customHeight="1">
      <c r="A10" s="305"/>
      <c r="B10" s="311"/>
      <c r="C10" s="312"/>
      <c r="D10" s="305"/>
      <c r="E10" s="304"/>
      <c r="F10" s="293"/>
      <c r="G10" s="228"/>
      <c r="H10" s="305"/>
      <c r="I10" s="226"/>
      <c r="J10" s="226"/>
      <c r="K10" s="226"/>
      <c r="L10" s="301"/>
      <c r="M10" s="231"/>
      <c r="N10" s="301"/>
      <c r="O10" s="228"/>
      <c r="P10" s="293"/>
      <c r="Q10" s="293"/>
      <c r="R10" s="293"/>
      <c r="S10" s="306" t="s">
        <v>12</v>
      </c>
      <c r="T10" s="305" t="s">
        <v>12</v>
      </c>
      <c r="U10" s="227"/>
      <c r="V10" s="292" t="s">
        <v>373</v>
      </c>
      <c r="W10" s="305" t="s">
        <v>372</v>
      </c>
      <c r="X10" s="292" t="s">
        <v>178</v>
      </c>
      <c r="Y10" s="292" t="s">
        <v>179</v>
      </c>
      <c r="Z10" s="227" t="s">
        <v>184</v>
      </c>
      <c r="AA10" s="305" t="s">
        <v>375</v>
      </c>
      <c r="AB10" s="292" t="s">
        <v>385</v>
      </c>
      <c r="AC10" s="292" t="s">
        <v>378</v>
      </c>
      <c r="AD10" s="305" t="s">
        <v>183</v>
      </c>
      <c r="AE10" s="307" t="s">
        <v>180</v>
      </c>
      <c r="AF10" s="292" t="s">
        <v>181</v>
      </c>
      <c r="AG10" s="227" t="s">
        <v>182</v>
      </c>
      <c r="AH10" s="293"/>
      <c r="AI10" s="224"/>
      <c r="AJ10" s="224"/>
      <c r="AK10" s="224"/>
      <c r="AL10" s="311"/>
      <c r="AM10" s="312"/>
      <c r="AN10" s="225" t="s">
        <v>316</v>
      </c>
      <c r="AO10" s="293"/>
      <c r="AP10" s="40"/>
      <c r="AQ10" s="38" t="s">
        <v>304</v>
      </c>
    </row>
    <row r="11" spans="1:43" ht="15" customHeight="1">
      <c r="A11" s="305"/>
      <c r="B11" s="311"/>
      <c r="C11" s="312"/>
      <c r="D11" s="305"/>
      <c r="E11" s="304"/>
      <c r="F11" s="293"/>
      <c r="G11" s="228"/>
      <c r="H11" s="305"/>
      <c r="I11" s="227" t="s">
        <v>368</v>
      </c>
      <c r="J11" s="227" t="s">
        <v>369</v>
      </c>
      <c r="K11" s="227"/>
      <c r="L11" s="301"/>
      <c r="M11" s="231"/>
      <c r="N11" s="301"/>
      <c r="O11" s="228"/>
      <c r="P11" s="293"/>
      <c r="Q11" s="293"/>
      <c r="R11" s="293"/>
      <c r="S11" s="306"/>
      <c r="T11" s="305"/>
      <c r="U11" s="228"/>
      <c r="V11" s="293"/>
      <c r="W11" s="305"/>
      <c r="X11" s="293"/>
      <c r="Y11" s="293"/>
      <c r="Z11" s="228" t="s">
        <v>182</v>
      </c>
      <c r="AA11" s="305"/>
      <c r="AB11" s="293"/>
      <c r="AC11" s="293"/>
      <c r="AD11" s="305"/>
      <c r="AE11" s="305"/>
      <c r="AF11" s="293"/>
      <c r="AG11" s="228" t="s">
        <v>184</v>
      </c>
      <c r="AH11" s="293"/>
      <c r="AI11" s="224" t="s">
        <v>135</v>
      </c>
      <c r="AJ11" s="224" t="s">
        <v>305</v>
      </c>
      <c r="AK11" s="224" t="s">
        <v>306</v>
      </c>
      <c r="AL11" s="311"/>
      <c r="AM11" s="312"/>
      <c r="AN11" s="225"/>
      <c r="AO11" s="293"/>
    </row>
    <row r="12" spans="1:43" ht="21.75" customHeight="1">
      <c r="A12" s="305"/>
      <c r="B12" s="320"/>
      <c r="C12" s="321"/>
      <c r="D12" s="305"/>
      <c r="E12" s="304"/>
      <c r="F12" s="303"/>
      <c r="G12" s="229"/>
      <c r="H12" s="305"/>
      <c r="I12" s="229"/>
      <c r="J12" s="229"/>
      <c r="K12" s="229"/>
      <c r="L12" s="302"/>
      <c r="M12" s="232"/>
      <c r="N12" s="302"/>
      <c r="O12" s="229"/>
      <c r="P12" s="303"/>
      <c r="Q12" s="303"/>
      <c r="R12" s="303"/>
      <c r="S12" s="306"/>
      <c r="T12" s="305"/>
      <c r="U12" s="229"/>
      <c r="V12" s="303"/>
      <c r="W12" s="305"/>
      <c r="X12" s="303"/>
      <c r="Y12" s="229"/>
      <c r="Z12" s="229"/>
      <c r="AA12" s="305"/>
      <c r="AB12" s="303"/>
      <c r="AC12" s="303"/>
      <c r="AD12" s="305"/>
      <c r="AE12" s="305"/>
      <c r="AF12" s="229"/>
      <c r="AG12" s="229"/>
      <c r="AH12" s="303"/>
      <c r="AI12" s="229"/>
      <c r="AJ12" s="229"/>
      <c r="AK12" s="229"/>
      <c r="AL12" s="221" t="s">
        <v>135</v>
      </c>
      <c r="AM12" s="221" t="s">
        <v>305</v>
      </c>
      <c r="AN12" s="229"/>
      <c r="AO12" s="303"/>
    </row>
    <row r="13" spans="1:43">
      <c r="A13" s="121">
        <v>1</v>
      </c>
      <c r="B13" s="294">
        <v>2</v>
      </c>
      <c r="C13" s="295"/>
      <c r="D13" s="121">
        <v>3</v>
      </c>
      <c r="E13" s="152">
        <v>4</v>
      </c>
      <c r="F13" s="121">
        <v>5</v>
      </c>
      <c r="G13" s="121"/>
      <c r="H13" s="121">
        <v>6</v>
      </c>
      <c r="I13" s="121"/>
      <c r="J13" s="121"/>
      <c r="K13" s="121"/>
      <c r="L13" s="152">
        <v>7</v>
      </c>
      <c r="M13" s="152"/>
      <c r="N13" s="152">
        <v>8</v>
      </c>
      <c r="O13" s="139"/>
      <c r="P13" s="137">
        <v>9</v>
      </c>
      <c r="Q13" s="121">
        <v>10</v>
      </c>
      <c r="R13" s="121">
        <v>11</v>
      </c>
      <c r="S13" s="121">
        <v>12</v>
      </c>
      <c r="T13" s="121">
        <v>20</v>
      </c>
      <c r="U13" s="121"/>
      <c r="V13" s="121">
        <v>13</v>
      </c>
      <c r="W13" s="121">
        <v>14</v>
      </c>
      <c r="X13" s="121">
        <v>15</v>
      </c>
      <c r="Y13" s="121">
        <v>16</v>
      </c>
      <c r="Z13" s="121">
        <v>17</v>
      </c>
      <c r="AA13" s="121">
        <v>18</v>
      </c>
      <c r="AB13" s="121">
        <v>19</v>
      </c>
      <c r="AC13" s="121">
        <v>20</v>
      </c>
      <c r="AD13" s="121">
        <v>21</v>
      </c>
      <c r="AE13" s="121">
        <v>20</v>
      </c>
      <c r="AF13" s="121">
        <v>21</v>
      </c>
      <c r="AG13" s="121">
        <v>22</v>
      </c>
      <c r="AH13" s="121">
        <v>22</v>
      </c>
      <c r="AI13" s="121">
        <v>23</v>
      </c>
      <c r="AJ13" s="121">
        <v>24</v>
      </c>
      <c r="AK13" s="121">
        <v>25</v>
      </c>
      <c r="AL13" s="121">
        <v>22</v>
      </c>
      <c r="AM13" s="121">
        <v>23</v>
      </c>
      <c r="AN13" s="121">
        <v>23</v>
      </c>
      <c r="AO13" s="121">
        <v>24</v>
      </c>
    </row>
    <row r="14" spans="1:43" ht="41.4">
      <c r="A14" s="31">
        <v>7</v>
      </c>
      <c r="B14" s="149" t="s">
        <v>447</v>
      </c>
      <c r="C14" s="170">
        <v>1</v>
      </c>
      <c r="D14" s="191" t="s">
        <v>448</v>
      </c>
      <c r="E14" s="153">
        <f t="shared" ref="E14:E24" si="0">IF(LEN(D14)&gt;1,1,0)</f>
        <v>1</v>
      </c>
      <c r="F14" s="124" t="s">
        <v>366</v>
      </c>
      <c r="G14" s="124" t="str">
        <f t="shared" ref="G14:G24" si="1">IF(F14="KONSULTASI","A","B")</f>
        <v>A</v>
      </c>
      <c r="H14" s="32">
        <v>81031104</v>
      </c>
      <c r="I14" s="32">
        <f t="shared" ref="I14:I24" si="2">IF(AND(G14="A",H14&gt;50000000),2,4)</f>
        <v>2</v>
      </c>
      <c r="J14" s="32">
        <f t="shared" ref="J14:J24" si="3">IF(AND(G14="B",H14&gt;200000000),2,4)</f>
        <v>4</v>
      </c>
      <c r="K14" s="33">
        <f t="shared" ref="K14:K24" si="4">J14*I14</f>
        <v>8</v>
      </c>
      <c r="L14" s="162">
        <f t="shared" ref="L14:L24" si="5">IF(K14=8,1,"")</f>
        <v>1</v>
      </c>
      <c r="M14" s="162">
        <f t="shared" ref="M14:M24" si="6">IF(L14=1,H14,"")</f>
        <v>81031104</v>
      </c>
      <c r="N14" s="162" t="str">
        <f t="shared" ref="N14:N23" si="7">IF(K14=16,1,"")</f>
        <v/>
      </c>
      <c r="O14" s="128" t="str">
        <f t="shared" ref="O14:O24" si="8">IF(N14=1,H14,"")</f>
        <v/>
      </c>
      <c r="P14" s="33" t="s">
        <v>30</v>
      </c>
      <c r="Q14" s="33" t="s">
        <v>322</v>
      </c>
      <c r="R14" s="30" t="s">
        <v>311</v>
      </c>
      <c r="S14" s="31" t="s">
        <v>302</v>
      </c>
      <c r="T14" s="31">
        <f t="shared" ref="T14:T23" si="9">IF(S14="SUDAH",1,"")</f>
        <v>1</v>
      </c>
      <c r="U14" s="31">
        <f t="shared" ref="U14:U23" si="10">IF(S14="SUDAH",5,3)</f>
        <v>5</v>
      </c>
      <c r="V14" s="131">
        <f t="shared" ref="V14:V23" si="11">IF(T14=1,H14,"-")</f>
        <v>81031104</v>
      </c>
      <c r="W14" s="31" t="s">
        <v>545</v>
      </c>
      <c r="X14" s="133">
        <f t="shared" ref="X14:X23" si="12">IF(W14=0,"",1)</f>
        <v>1</v>
      </c>
      <c r="Y14" s="133" t="str">
        <f t="shared" ref="Y14:Y24" si="13">IF($W14=0,1,"")</f>
        <v/>
      </c>
      <c r="Z14" s="134">
        <f t="shared" ref="Z14:Z25" si="14">IF(X14=1,H14,"-")</f>
        <v>81031104</v>
      </c>
      <c r="AA14" s="32">
        <v>79420000</v>
      </c>
      <c r="AB14" s="183" t="s">
        <v>546</v>
      </c>
      <c r="AC14" s="145">
        <v>79420000</v>
      </c>
      <c r="AD14" s="102">
        <v>42447</v>
      </c>
      <c r="AE14" s="133">
        <f t="shared" ref="AE14:AE23" si="15">IF(AD14=0,"",1)</f>
        <v>1</v>
      </c>
      <c r="AF14" s="136" t="str">
        <f t="shared" ref="AF14:AF23" si="16">IF(AD14=0,1,"")</f>
        <v/>
      </c>
      <c r="AG14" s="131">
        <f t="shared" ref="AG14:AG23" si="17">IF(AE14=1,$H14,"-")</f>
        <v>81031104</v>
      </c>
      <c r="AH14" s="31" t="s">
        <v>135</v>
      </c>
      <c r="AI14" s="34">
        <f t="shared" ref="AI14:AI23" si="18">IF(AH14="ULP",1,0)</f>
        <v>1</v>
      </c>
      <c r="AJ14" s="34">
        <f t="shared" ref="AJ14:AJ23" si="19">IF(AH14="ULP",0,1)</f>
        <v>0</v>
      </c>
      <c r="AK14" s="34">
        <f t="shared" ref="AK14:AK23" si="20">U14-AI14</f>
        <v>4</v>
      </c>
      <c r="AL14" s="34">
        <f t="shared" ref="AL14:AL23" si="21">IF(AK14=4,1,0)</f>
        <v>1</v>
      </c>
      <c r="AM14" s="34">
        <f t="shared" ref="AM14:AM23" si="22">IF(AK14=5,1,0)</f>
        <v>0</v>
      </c>
      <c r="AN14" s="31" t="s">
        <v>503</v>
      </c>
      <c r="AO14" s="189" t="s">
        <v>532</v>
      </c>
      <c r="AP14" s="105"/>
    </row>
    <row r="15" spans="1:43" ht="26.25" customHeight="1">
      <c r="A15" s="31"/>
      <c r="B15" s="173"/>
      <c r="C15" s="123">
        <f>C14+1</f>
        <v>2</v>
      </c>
      <c r="D15" s="202" t="s">
        <v>449</v>
      </c>
      <c r="E15" s="153">
        <f t="shared" si="0"/>
        <v>1</v>
      </c>
      <c r="F15" s="124" t="s">
        <v>366</v>
      </c>
      <c r="G15" s="124" t="str">
        <f t="shared" si="1"/>
        <v>A</v>
      </c>
      <c r="H15" s="32">
        <v>2772000</v>
      </c>
      <c r="I15" s="32">
        <f t="shared" si="2"/>
        <v>4</v>
      </c>
      <c r="J15" s="32">
        <f t="shared" si="3"/>
        <v>4</v>
      </c>
      <c r="K15" s="33">
        <f t="shared" si="4"/>
        <v>16</v>
      </c>
      <c r="L15" s="162" t="str">
        <f t="shared" si="5"/>
        <v/>
      </c>
      <c r="M15" s="162" t="str">
        <f t="shared" si="6"/>
        <v/>
      </c>
      <c r="N15" s="162">
        <f t="shared" si="7"/>
        <v>1</v>
      </c>
      <c r="O15" s="128">
        <f t="shared" si="8"/>
        <v>2772000</v>
      </c>
      <c r="P15" s="33" t="s">
        <v>30</v>
      </c>
      <c r="Q15" s="33" t="s">
        <v>322</v>
      </c>
      <c r="R15" s="30" t="s">
        <v>315</v>
      </c>
      <c r="S15" s="31" t="s">
        <v>302</v>
      </c>
      <c r="T15" s="31">
        <f t="shared" si="9"/>
        <v>1</v>
      </c>
      <c r="U15" s="31">
        <f t="shared" si="10"/>
        <v>5</v>
      </c>
      <c r="V15" s="131">
        <f t="shared" si="11"/>
        <v>2772000</v>
      </c>
      <c r="W15" s="31" t="s">
        <v>566</v>
      </c>
      <c r="X15" s="133">
        <f t="shared" si="12"/>
        <v>1</v>
      </c>
      <c r="Y15" s="133" t="str">
        <f t="shared" si="13"/>
        <v/>
      </c>
      <c r="Z15" s="134">
        <f t="shared" si="14"/>
        <v>2772000</v>
      </c>
      <c r="AA15" s="32">
        <v>2700000</v>
      </c>
      <c r="AB15" s="183" t="s">
        <v>567</v>
      </c>
      <c r="AC15" s="145"/>
      <c r="AD15" s="102"/>
      <c r="AE15" s="133" t="str">
        <f t="shared" si="15"/>
        <v/>
      </c>
      <c r="AF15" s="136">
        <f t="shared" si="16"/>
        <v>1</v>
      </c>
      <c r="AG15" s="131" t="str">
        <f t="shared" si="17"/>
        <v>-</v>
      </c>
      <c r="AH15" s="31" t="s">
        <v>305</v>
      </c>
      <c r="AI15" s="34">
        <f t="shared" si="18"/>
        <v>0</v>
      </c>
      <c r="AJ15" s="34">
        <f t="shared" si="19"/>
        <v>1</v>
      </c>
      <c r="AK15" s="34">
        <f t="shared" si="20"/>
        <v>5</v>
      </c>
      <c r="AL15" s="34">
        <f t="shared" si="21"/>
        <v>0</v>
      </c>
      <c r="AM15" s="34">
        <f t="shared" si="22"/>
        <v>1</v>
      </c>
      <c r="AN15" s="31" t="s">
        <v>503</v>
      </c>
      <c r="AO15" s="30" t="s">
        <v>497</v>
      </c>
      <c r="AP15" s="105"/>
    </row>
    <row r="16" spans="1:43" ht="27.6">
      <c r="A16" s="150"/>
      <c r="B16" s="174"/>
      <c r="C16" s="172">
        <f>C15+1</f>
        <v>3</v>
      </c>
      <c r="D16" s="203" t="s">
        <v>450</v>
      </c>
      <c r="E16" s="153">
        <f t="shared" si="0"/>
        <v>1</v>
      </c>
      <c r="F16" s="124" t="s">
        <v>365</v>
      </c>
      <c r="G16" s="124" t="str">
        <f t="shared" si="1"/>
        <v>B</v>
      </c>
      <c r="H16" s="32">
        <v>2025777600</v>
      </c>
      <c r="I16" s="32">
        <f t="shared" si="2"/>
        <v>4</v>
      </c>
      <c r="J16" s="32">
        <f t="shared" si="3"/>
        <v>2</v>
      </c>
      <c r="K16" s="33">
        <f t="shared" si="4"/>
        <v>8</v>
      </c>
      <c r="L16" s="162">
        <f t="shared" si="5"/>
        <v>1</v>
      </c>
      <c r="M16" s="162">
        <f t="shared" si="6"/>
        <v>2025777600</v>
      </c>
      <c r="N16" s="162" t="str">
        <f t="shared" si="7"/>
        <v/>
      </c>
      <c r="O16" s="128" t="str">
        <f t="shared" si="8"/>
        <v/>
      </c>
      <c r="P16" s="33" t="s">
        <v>30</v>
      </c>
      <c r="Q16" s="33" t="s">
        <v>322</v>
      </c>
      <c r="R16" s="30" t="s">
        <v>307</v>
      </c>
      <c r="S16" s="31" t="s">
        <v>302</v>
      </c>
      <c r="T16" s="31">
        <f t="shared" si="9"/>
        <v>1</v>
      </c>
      <c r="U16" s="31">
        <f t="shared" si="10"/>
        <v>5</v>
      </c>
      <c r="V16" s="131">
        <f t="shared" si="11"/>
        <v>2025777600</v>
      </c>
      <c r="W16" s="31" t="s">
        <v>568</v>
      </c>
      <c r="X16" s="133">
        <f t="shared" si="12"/>
        <v>1</v>
      </c>
      <c r="Y16" s="133" t="str">
        <f t="shared" si="13"/>
        <v/>
      </c>
      <c r="Z16" s="134">
        <f t="shared" si="14"/>
        <v>2025777600</v>
      </c>
      <c r="AA16" s="32">
        <v>2015000000</v>
      </c>
      <c r="AB16" s="183" t="s">
        <v>569</v>
      </c>
      <c r="AC16" s="145">
        <f>604500000</f>
        <v>604500000</v>
      </c>
      <c r="AD16" s="102"/>
      <c r="AE16" s="133" t="str">
        <f t="shared" si="15"/>
        <v/>
      </c>
      <c r="AF16" s="136">
        <f t="shared" si="16"/>
        <v>1</v>
      </c>
      <c r="AG16" s="131" t="str">
        <f t="shared" si="17"/>
        <v>-</v>
      </c>
      <c r="AH16" s="31" t="s">
        <v>135</v>
      </c>
      <c r="AI16" s="34">
        <f t="shared" si="18"/>
        <v>1</v>
      </c>
      <c r="AJ16" s="34">
        <f t="shared" si="19"/>
        <v>0</v>
      </c>
      <c r="AK16" s="34">
        <f t="shared" si="20"/>
        <v>4</v>
      </c>
      <c r="AL16" s="34">
        <f t="shared" si="21"/>
        <v>1</v>
      </c>
      <c r="AM16" s="34">
        <f t="shared" si="22"/>
        <v>0</v>
      </c>
      <c r="AN16" s="31" t="s">
        <v>503</v>
      </c>
      <c r="AO16" s="30" t="s">
        <v>570</v>
      </c>
      <c r="AP16" s="105"/>
    </row>
    <row r="17" spans="1:42" ht="26.25" customHeight="1">
      <c r="A17" s="31"/>
      <c r="B17" s="173"/>
      <c r="C17" s="123">
        <f>C16+1</f>
        <v>4</v>
      </c>
      <c r="D17" s="204" t="s">
        <v>451</v>
      </c>
      <c r="E17" s="153">
        <f t="shared" si="0"/>
        <v>1</v>
      </c>
      <c r="F17" s="124" t="s">
        <v>365</v>
      </c>
      <c r="G17" s="124" t="str">
        <f t="shared" si="1"/>
        <v>B</v>
      </c>
      <c r="H17" s="32">
        <v>120000000</v>
      </c>
      <c r="I17" s="32">
        <f t="shared" si="2"/>
        <v>4</v>
      </c>
      <c r="J17" s="32">
        <f t="shared" si="3"/>
        <v>4</v>
      </c>
      <c r="K17" s="33">
        <f t="shared" si="4"/>
        <v>16</v>
      </c>
      <c r="L17" s="162" t="str">
        <f t="shared" si="5"/>
        <v/>
      </c>
      <c r="M17" s="162" t="str">
        <f t="shared" si="6"/>
        <v/>
      </c>
      <c r="N17" s="162">
        <f t="shared" si="7"/>
        <v>1</v>
      </c>
      <c r="O17" s="128">
        <f t="shared" si="8"/>
        <v>120000000</v>
      </c>
      <c r="P17" s="33" t="s">
        <v>30</v>
      </c>
      <c r="Q17" s="33" t="s">
        <v>322</v>
      </c>
      <c r="R17" s="30" t="s">
        <v>315</v>
      </c>
      <c r="S17" s="31" t="s">
        <v>302</v>
      </c>
      <c r="T17" s="31">
        <f t="shared" si="9"/>
        <v>1</v>
      </c>
      <c r="U17" s="31">
        <f t="shared" si="10"/>
        <v>5</v>
      </c>
      <c r="V17" s="131">
        <f t="shared" si="11"/>
        <v>120000000</v>
      </c>
      <c r="W17" s="31" t="s">
        <v>538</v>
      </c>
      <c r="X17" s="133">
        <f t="shared" si="12"/>
        <v>1</v>
      </c>
      <c r="Y17" s="133" t="str">
        <f t="shared" si="13"/>
        <v/>
      </c>
      <c r="Z17" s="134">
        <f t="shared" si="14"/>
        <v>120000000</v>
      </c>
      <c r="AA17" s="32">
        <v>119457646</v>
      </c>
      <c r="AB17" s="184" t="s">
        <v>548</v>
      </c>
      <c r="AC17" s="145">
        <f>35685000+83772646</f>
        <v>119457646</v>
      </c>
      <c r="AD17" s="102">
        <v>42513</v>
      </c>
      <c r="AE17" s="133">
        <f t="shared" si="15"/>
        <v>1</v>
      </c>
      <c r="AF17" s="136" t="str">
        <f t="shared" si="16"/>
        <v/>
      </c>
      <c r="AG17" s="131">
        <f t="shared" si="17"/>
        <v>120000000</v>
      </c>
      <c r="AH17" s="31" t="s">
        <v>305</v>
      </c>
      <c r="AI17" s="34">
        <f t="shared" si="18"/>
        <v>0</v>
      </c>
      <c r="AJ17" s="34">
        <f t="shared" si="19"/>
        <v>1</v>
      </c>
      <c r="AK17" s="34">
        <f t="shared" si="20"/>
        <v>5</v>
      </c>
      <c r="AL17" s="34">
        <f t="shared" si="21"/>
        <v>0</v>
      </c>
      <c r="AM17" s="34">
        <f t="shared" si="22"/>
        <v>1</v>
      </c>
      <c r="AN17" s="31" t="s">
        <v>503</v>
      </c>
      <c r="AO17" s="30" t="s">
        <v>550</v>
      </c>
      <c r="AP17" s="105"/>
    </row>
    <row r="18" spans="1:42" ht="48.75" customHeight="1">
      <c r="A18" s="31"/>
      <c r="B18" s="173"/>
      <c r="C18" s="170">
        <v>5</v>
      </c>
      <c r="D18" s="203" t="s">
        <v>452</v>
      </c>
      <c r="E18" s="153">
        <f t="shared" si="0"/>
        <v>1</v>
      </c>
      <c r="F18" s="124" t="s">
        <v>366</v>
      </c>
      <c r="G18" s="124" t="str">
        <f t="shared" si="1"/>
        <v>A</v>
      </c>
      <c r="H18" s="32">
        <v>3000000</v>
      </c>
      <c r="I18" s="32">
        <f t="shared" si="2"/>
        <v>4</v>
      </c>
      <c r="J18" s="32">
        <f t="shared" si="3"/>
        <v>4</v>
      </c>
      <c r="K18" s="33">
        <f t="shared" si="4"/>
        <v>16</v>
      </c>
      <c r="L18" s="162" t="str">
        <f t="shared" si="5"/>
        <v/>
      </c>
      <c r="M18" s="162" t="str">
        <f t="shared" si="6"/>
        <v/>
      </c>
      <c r="N18" s="162">
        <f t="shared" si="7"/>
        <v>1</v>
      </c>
      <c r="O18" s="128">
        <f t="shared" si="8"/>
        <v>3000000</v>
      </c>
      <c r="P18" s="33" t="s">
        <v>30</v>
      </c>
      <c r="Q18" s="33" t="s">
        <v>322</v>
      </c>
      <c r="R18" s="30" t="s">
        <v>315</v>
      </c>
      <c r="S18" s="31" t="s">
        <v>302</v>
      </c>
      <c r="T18" s="31">
        <f t="shared" si="9"/>
        <v>1</v>
      </c>
      <c r="U18" s="31">
        <f t="shared" si="10"/>
        <v>5</v>
      </c>
      <c r="V18" s="131">
        <f t="shared" si="11"/>
        <v>3000000</v>
      </c>
      <c r="W18" s="31" t="s">
        <v>595</v>
      </c>
      <c r="X18" s="133">
        <f t="shared" si="12"/>
        <v>1</v>
      </c>
      <c r="Y18" s="133" t="str">
        <f t="shared" si="13"/>
        <v/>
      </c>
      <c r="Z18" s="134">
        <f t="shared" si="14"/>
        <v>3000000</v>
      </c>
      <c r="AA18" s="32">
        <v>2800000</v>
      </c>
      <c r="AB18" s="184" t="s">
        <v>596</v>
      </c>
      <c r="AC18" s="145"/>
      <c r="AD18" s="102"/>
      <c r="AE18" s="133" t="str">
        <f t="shared" si="15"/>
        <v/>
      </c>
      <c r="AF18" s="136">
        <f t="shared" si="16"/>
        <v>1</v>
      </c>
      <c r="AG18" s="131" t="str">
        <f t="shared" si="17"/>
        <v>-</v>
      </c>
      <c r="AH18" s="31" t="s">
        <v>305</v>
      </c>
      <c r="AI18" s="34">
        <f t="shared" si="18"/>
        <v>0</v>
      </c>
      <c r="AJ18" s="34">
        <f t="shared" si="19"/>
        <v>1</v>
      </c>
      <c r="AK18" s="34">
        <f t="shared" si="20"/>
        <v>5</v>
      </c>
      <c r="AL18" s="34">
        <f t="shared" si="21"/>
        <v>0</v>
      </c>
      <c r="AM18" s="34">
        <f t="shared" si="22"/>
        <v>1</v>
      </c>
      <c r="AN18" s="31" t="s">
        <v>503</v>
      </c>
      <c r="AO18" s="30" t="s">
        <v>497</v>
      </c>
      <c r="AP18" s="105"/>
    </row>
    <row r="19" spans="1:42" ht="54.75" customHeight="1">
      <c r="A19" s="31"/>
      <c r="B19" s="173"/>
      <c r="C19" s="123">
        <v>6</v>
      </c>
      <c r="D19" s="203" t="s">
        <v>453</v>
      </c>
      <c r="E19" s="153">
        <f t="shared" si="0"/>
        <v>1</v>
      </c>
      <c r="F19" s="124" t="s">
        <v>365</v>
      </c>
      <c r="G19" s="124" t="str">
        <f t="shared" si="1"/>
        <v>B</v>
      </c>
      <c r="H19" s="32">
        <v>93000000</v>
      </c>
      <c r="I19" s="32">
        <f t="shared" si="2"/>
        <v>4</v>
      </c>
      <c r="J19" s="32">
        <f t="shared" si="3"/>
        <v>4</v>
      </c>
      <c r="K19" s="33">
        <f t="shared" si="4"/>
        <v>16</v>
      </c>
      <c r="L19" s="162" t="str">
        <f t="shared" si="5"/>
        <v/>
      </c>
      <c r="M19" s="162" t="str">
        <f t="shared" si="6"/>
        <v/>
      </c>
      <c r="N19" s="162">
        <f t="shared" si="7"/>
        <v>1</v>
      </c>
      <c r="O19" s="128">
        <f t="shared" si="8"/>
        <v>93000000</v>
      </c>
      <c r="P19" s="33" t="s">
        <v>30</v>
      </c>
      <c r="Q19" s="33" t="s">
        <v>322</v>
      </c>
      <c r="R19" s="30" t="s">
        <v>315</v>
      </c>
      <c r="S19" s="31" t="s">
        <v>302</v>
      </c>
      <c r="T19" s="31">
        <f t="shared" si="9"/>
        <v>1</v>
      </c>
      <c r="U19" s="31">
        <f t="shared" si="10"/>
        <v>5</v>
      </c>
      <c r="V19" s="131">
        <f t="shared" si="11"/>
        <v>93000000</v>
      </c>
      <c r="W19" s="31" t="s">
        <v>597</v>
      </c>
      <c r="X19" s="133">
        <f t="shared" si="12"/>
        <v>1</v>
      </c>
      <c r="Y19" s="133" t="str">
        <f t="shared" si="13"/>
        <v/>
      </c>
      <c r="Z19" s="134">
        <f t="shared" si="14"/>
        <v>93000000</v>
      </c>
      <c r="AA19" s="32">
        <v>92363250</v>
      </c>
      <c r="AB19" s="184" t="s">
        <v>596</v>
      </c>
      <c r="AC19" s="145">
        <f>AA19</f>
        <v>92363250</v>
      </c>
      <c r="AD19" s="102">
        <v>42569</v>
      </c>
      <c r="AE19" s="133">
        <f t="shared" si="15"/>
        <v>1</v>
      </c>
      <c r="AF19" s="136" t="str">
        <f t="shared" si="16"/>
        <v/>
      </c>
      <c r="AG19" s="131">
        <f t="shared" si="17"/>
        <v>93000000</v>
      </c>
      <c r="AH19" s="31" t="s">
        <v>305</v>
      </c>
      <c r="AI19" s="34">
        <f t="shared" si="18"/>
        <v>0</v>
      </c>
      <c r="AJ19" s="34">
        <f t="shared" si="19"/>
        <v>1</v>
      </c>
      <c r="AK19" s="34">
        <f t="shared" si="20"/>
        <v>5</v>
      </c>
      <c r="AL19" s="34">
        <f t="shared" si="21"/>
        <v>0</v>
      </c>
      <c r="AM19" s="34">
        <f t="shared" si="22"/>
        <v>1</v>
      </c>
      <c r="AN19" s="31" t="s">
        <v>503</v>
      </c>
      <c r="AO19" s="30" t="s">
        <v>574</v>
      </c>
      <c r="AP19" s="105"/>
    </row>
    <row r="20" spans="1:42" ht="26.25" customHeight="1">
      <c r="A20" s="31"/>
      <c r="B20" s="173"/>
      <c r="C20" s="172">
        <v>7</v>
      </c>
      <c r="D20" s="203" t="s">
        <v>530</v>
      </c>
      <c r="E20" s="153">
        <f t="shared" si="0"/>
        <v>1</v>
      </c>
      <c r="F20" s="124" t="s">
        <v>365</v>
      </c>
      <c r="G20" s="124" t="str">
        <f t="shared" si="1"/>
        <v>B</v>
      </c>
      <c r="H20" s="32">
        <v>92400000</v>
      </c>
      <c r="I20" s="32">
        <f t="shared" si="2"/>
        <v>4</v>
      </c>
      <c r="J20" s="32">
        <f t="shared" si="3"/>
        <v>4</v>
      </c>
      <c r="K20" s="33">
        <f t="shared" si="4"/>
        <v>16</v>
      </c>
      <c r="L20" s="162" t="str">
        <f t="shared" si="5"/>
        <v/>
      </c>
      <c r="M20" s="162" t="str">
        <f t="shared" si="6"/>
        <v/>
      </c>
      <c r="N20" s="162">
        <f t="shared" si="7"/>
        <v>1</v>
      </c>
      <c r="O20" s="128">
        <f t="shared" si="8"/>
        <v>92400000</v>
      </c>
      <c r="P20" s="33" t="s">
        <v>30</v>
      </c>
      <c r="Q20" s="33" t="s">
        <v>322</v>
      </c>
      <c r="R20" s="30" t="s">
        <v>315</v>
      </c>
      <c r="S20" s="31" t="s">
        <v>302</v>
      </c>
      <c r="T20" s="31">
        <f t="shared" si="9"/>
        <v>1</v>
      </c>
      <c r="U20" s="31">
        <f t="shared" si="10"/>
        <v>5</v>
      </c>
      <c r="V20" s="131">
        <f t="shared" si="11"/>
        <v>92400000</v>
      </c>
      <c r="W20" s="31" t="s">
        <v>537</v>
      </c>
      <c r="X20" s="133">
        <f t="shared" si="12"/>
        <v>1</v>
      </c>
      <c r="Y20" s="133" t="str">
        <f t="shared" si="13"/>
        <v/>
      </c>
      <c r="Z20" s="134">
        <f t="shared" si="14"/>
        <v>92400000</v>
      </c>
      <c r="AA20" s="32">
        <v>91708774</v>
      </c>
      <c r="AB20" s="184" t="s">
        <v>554</v>
      </c>
      <c r="AC20" s="145">
        <v>91708774</v>
      </c>
      <c r="AD20" s="102">
        <v>42472</v>
      </c>
      <c r="AE20" s="133">
        <f t="shared" si="15"/>
        <v>1</v>
      </c>
      <c r="AF20" s="136" t="str">
        <f t="shared" si="16"/>
        <v/>
      </c>
      <c r="AG20" s="131">
        <f t="shared" si="17"/>
        <v>92400000</v>
      </c>
      <c r="AH20" s="31" t="s">
        <v>305</v>
      </c>
      <c r="AI20" s="34">
        <f t="shared" si="18"/>
        <v>0</v>
      </c>
      <c r="AJ20" s="34">
        <f t="shared" si="19"/>
        <v>1</v>
      </c>
      <c r="AK20" s="34">
        <f t="shared" si="20"/>
        <v>5</v>
      </c>
      <c r="AL20" s="34">
        <f t="shared" si="21"/>
        <v>0</v>
      </c>
      <c r="AM20" s="34">
        <f t="shared" si="22"/>
        <v>1</v>
      </c>
      <c r="AN20" s="31" t="s">
        <v>503</v>
      </c>
      <c r="AO20" s="30" t="s">
        <v>502</v>
      </c>
      <c r="AP20" s="105"/>
    </row>
    <row r="21" spans="1:42" ht="26.25" customHeight="1">
      <c r="A21" s="31"/>
      <c r="B21" s="173"/>
      <c r="C21" s="123">
        <v>8</v>
      </c>
      <c r="D21" s="203" t="s">
        <v>454</v>
      </c>
      <c r="E21" s="153">
        <f t="shared" si="0"/>
        <v>1</v>
      </c>
      <c r="F21" s="124" t="s">
        <v>366</v>
      </c>
      <c r="G21" s="124" t="str">
        <f t="shared" si="1"/>
        <v>A</v>
      </c>
      <c r="H21" s="32">
        <v>3600000</v>
      </c>
      <c r="I21" s="32">
        <f t="shared" si="2"/>
        <v>4</v>
      </c>
      <c r="J21" s="32">
        <f t="shared" si="3"/>
        <v>4</v>
      </c>
      <c r="K21" s="33">
        <f t="shared" si="4"/>
        <v>16</v>
      </c>
      <c r="L21" s="162" t="str">
        <f t="shared" si="5"/>
        <v/>
      </c>
      <c r="M21" s="162" t="str">
        <f t="shared" si="6"/>
        <v/>
      </c>
      <c r="N21" s="162">
        <f t="shared" si="7"/>
        <v>1</v>
      </c>
      <c r="O21" s="128">
        <f t="shared" si="8"/>
        <v>3600000</v>
      </c>
      <c r="P21" s="33" t="s">
        <v>30</v>
      </c>
      <c r="Q21" s="33" t="s">
        <v>322</v>
      </c>
      <c r="R21" s="30" t="s">
        <v>315</v>
      </c>
      <c r="S21" s="31" t="s">
        <v>302</v>
      </c>
      <c r="T21" s="31">
        <f t="shared" si="9"/>
        <v>1</v>
      </c>
      <c r="U21" s="31">
        <f t="shared" si="10"/>
        <v>5</v>
      </c>
      <c r="V21" s="131">
        <f t="shared" si="11"/>
        <v>3600000</v>
      </c>
      <c r="W21" s="31" t="s">
        <v>564</v>
      </c>
      <c r="X21" s="133">
        <f t="shared" si="12"/>
        <v>1</v>
      </c>
      <c r="Y21" s="133" t="str">
        <f t="shared" si="13"/>
        <v/>
      </c>
      <c r="Z21" s="134">
        <f t="shared" si="14"/>
        <v>3600000</v>
      </c>
      <c r="AA21" s="32">
        <v>3550000</v>
      </c>
      <c r="AB21" s="184" t="s">
        <v>548</v>
      </c>
      <c r="AC21" s="145"/>
      <c r="AD21" s="102"/>
      <c r="AE21" s="133" t="str">
        <f t="shared" si="15"/>
        <v/>
      </c>
      <c r="AF21" s="136">
        <f t="shared" si="16"/>
        <v>1</v>
      </c>
      <c r="AG21" s="131" t="str">
        <f t="shared" si="17"/>
        <v>-</v>
      </c>
      <c r="AH21" s="31" t="s">
        <v>305</v>
      </c>
      <c r="AI21" s="34">
        <f t="shared" si="18"/>
        <v>0</v>
      </c>
      <c r="AJ21" s="34">
        <f t="shared" si="19"/>
        <v>1</v>
      </c>
      <c r="AK21" s="34">
        <f t="shared" si="20"/>
        <v>5</v>
      </c>
      <c r="AL21" s="34">
        <f t="shared" si="21"/>
        <v>0</v>
      </c>
      <c r="AM21" s="34">
        <f t="shared" si="22"/>
        <v>1</v>
      </c>
      <c r="AN21" s="31" t="s">
        <v>503</v>
      </c>
      <c r="AO21" s="30" t="s">
        <v>497</v>
      </c>
      <c r="AP21" s="105"/>
    </row>
    <row r="22" spans="1:42" ht="53.25" customHeight="1">
      <c r="A22" s="30"/>
      <c r="B22" s="148"/>
      <c r="C22" s="164">
        <f t="shared" ref="C22" si="23">C21+1</f>
        <v>9</v>
      </c>
      <c r="D22" s="211" t="s">
        <v>410</v>
      </c>
      <c r="E22" s="153">
        <f t="shared" si="0"/>
        <v>1</v>
      </c>
      <c r="F22" s="124" t="s">
        <v>366</v>
      </c>
      <c r="G22" s="124" t="str">
        <f t="shared" si="1"/>
        <v>A</v>
      </c>
      <c r="H22" s="32">
        <v>4800000</v>
      </c>
      <c r="I22" s="32">
        <f t="shared" si="2"/>
        <v>4</v>
      </c>
      <c r="J22" s="32">
        <f t="shared" si="3"/>
        <v>4</v>
      </c>
      <c r="K22" s="33">
        <f t="shared" si="4"/>
        <v>16</v>
      </c>
      <c r="L22" s="162" t="str">
        <f t="shared" si="5"/>
        <v/>
      </c>
      <c r="M22" s="162" t="str">
        <f t="shared" si="6"/>
        <v/>
      </c>
      <c r="N22" s="162">
        <f t="shared" si="7"/>
        <v>1</v>
      </c>
      <c r="O22" s="128">
        <f t="shared" si="8"/>
        <v>4800000</v>
      </c>
      <c r="P22" s="33" t="s">
        <v>30</v>
      </c>
      <c r="Q22" s="33" t="s">
        <v>322</v>
      </c>
      <c r="R22" s="30" t="s">
        <v>315</v>
      </c>
      <c r="S22" s="31" t="s">
        <v>302</v>
      </c>
      <c r="T22" s="31">
        <f t="shared" si="9"/>
        <v>1</v>
      </c>
      <c r="U22" s="31">
        <f t="shared" si="10"/>
        <v>5</v>
      </c>
      <c r="V22" s="131">
        <f t="shared" si="11"/>
        <v>4800000</v>
      </c>
      <c r="W22" s="31" t="s">
        <v>487</v>
      </c>
      <c r="X22" s="133">
        <f t="shared" si="12"/>
        <v>1</v>
      </c>
      <c r="Y22" s="133" t="str">
        <f t="shared" si="13"/>
        <v/>
      </c>
      <c r="Z22" s="134">
        <f t="shared" si="14"/>
        <v>4800000</v>
      </c>
      <c r="AA22" s="32">
        <v>4700000</v>
      </c>
      <c r="AB22" s="33" t="s">
        <v>488</v>
      </c>
      <c r="AC22" s="145">
        <v>4700000</v>
      </c>
      <c r="AD22" s="102">
        <v>42395</v>
      </c>
      <c r="AE22" s="133">
        <f t="shared" si="15"/>
        <v>1</v>
      </c>
      <c r="AF22" s="136" t="str">
        <f t="shared" si="16"/>
        <v/>
      </c>
      <c r="AG22" s="131">
        <f t="shared" si="17"/>
        <v>4800000</v>
      </c>
      <c r="AH22" s="31" t="s">
        <v>305</v>
      </c>
      <c r="AI22" s="34">
        <f t="shared" si="18"/>
        <v>0</v>
      </c>
      <c r="AJ22" s="34">
        <f t="shared" si="19"/>
        <v>1</v>
      </c>
      <c r="AK22" s="34">
        <f t="shared" si="20"/>
        <v>5</v>
      </c>
      <c r="AL22" s="34">
        <f t="shared" si="21"/>
        <v>0</v>
      </c>
      <c r="AM22" s="34">
        <f t="shared" si="22"/>
        <v>1</v>
      </c>
      <c r="AN22" s="31" t="s">
        <v>503</v>
      </c>
      <c r="AO22" s="30" t="s">
        <v>501</v>
      </c>
      <c r="AP22" s="105"/>
    </row>
    <row r="23" spans="1:42" ht="54" customHeight="1">
      <c r="A23" s="30"/>
      <c r="B23" s="148"/>
      <c r="C23" s="164">
        <v>10</v>
      </c>
      <c r="D23" s="211" t="s">
        <v>409</v>
      </c>
      <c r="E23" s="153">
        <f t="shared" si="0"/>
        <v>1</v>
      </c>
      <c r="F23" s="124" t="s">
        <v>366</v>
      </c>
      <c r="G23" s="124" t="str">
        <f t="shared" si="1"/>
        <v>A</v>
      </c>
      <c r="H23" s="32">
        <v>4000000</v>
      </c>
      <c r="I23" s="32">
        <f t="shared" si="2"/>
        <v>4</v>
      </c>
      <c r="J23" s="32">
        <f t="shared" si="3"/>
        <v>4</v>
      </c>
      <c r="K23" s="33">
        <f t="shared" si="4"/>
        <v>16</v>
      </c>
      <c r="L23" s="162" t="str">
        <f t="shared" si="5"/>
        <v/>
      </c>
      <c r="M23" s="162" t="str">
        <f t="shared" si="6"/>
        <v/>
      </c>
      <c r="N23" s="162">
        <f t="shared" si="7"/>
        <v>1</v>
      </c>
      <c r="O23" s="128">
        <f t="shared" si="8"/>
        <v>4000000</v>
      </c>
      <c r="P23" s="33" t="s">
        <v>30</v>
      </c>
      <c r="Q23" s="33" t="s">
        <v>322</v>
      </c>
      <c r="R23" s="30" t="s">
        <v>315</v>
      </c>
      <c r="S23" s="31" t="s">
        <v>302</v>
      </c>
      <c r="T23" s="31">
        <f t="shared" si="9"/>
        <v>1</v>
      </c>
      <c r="U23" s="31">
        <f t="shared" si="10"/>
        <v>5</v>
      </c>
      <c r="V23" s="131">
        <f t="shared" si="11"/>
        <v>4000000</v>
      </c>
      <c r="W23" s="31" t="s">
        <v>486</v>
      </c>
      <c r="X23" s="133">
        <f t="shared" si="12"/>
        <v>1</v>
      </c>
      <c r="Y23" s="133" t="str">
        <f t="shared" si="13"/>
        <v/>
      </c>
      <c r="Z23" s="134">
        <f t="shared" si="14"/>
        <v>4000000</v>
      </c>
      <c r="AA23" s="32">
        <v>3950000</v>
      </c>
      <c r="AB23" s="33" t="s">
        <v>472</v>
      </c>
      <c r="AC23" s="145">
        <v>3950000</v>
      </c>
      <c r="AD23" s="102">
        <v>42395</v>
      </c>
      <c r="AE23" s="133">
        <f t="shared" si="15"/>
        <v>1</v>
      </c>
      <c r="AF23" s="136" t="str">
        <f t="shared" si="16"/>
        <v/>
      </c>
      <c r="AG23" s="131">
        <f t="shared" si="17"/>
        <v>4000000</v>
      </c>
      <c r="AH23" s="31" t="s">
        <v>305</v>
      </c>
      <c r="AI23" s="34">
        <f t="shared" si="18"/>
        <v>0</v>
      </c>
      <c r="AJ23" s="34">
        <f t="shared" si="19"/>
        <v>1</v>
      </c>
      <c r="AK23" s="34">
        <f t="shared" si="20"/>
        <v>5</v>
      </c>
      <c r="AL23" s="34">
        <f t="shared" si="21"/>
        <v>0</v>
      </c>
      <c r="AM23" s="34">
        <f t="shared" si="22"/>
        <v>1</v>
      </c>
      <c r="AN23" s="31" t="s">
        <v>503</v>
      </c>
      <c r="AO23" s="30" t="s">
        <v>501</v>
      </c>
      <c r="AP23" s="105"/>
    </row>
    <row r="24" spans="1:42" ht="52.5" customHeight="1">
      <c r="A24" s="30"/>
      <c r="B24" s="148"/>
      <c r="C24" s="164">
        <v>11</v>
      </c>
      <c r="D24" s="211" t="s">
        <v>411</v>
      </c>
      <c r="E24" s="153">
        <f t="shared" si="0"/>
        <v>1</v>
      </c>
      <c r="F24" s="124" t="s">
        <v>366</v>
      </c>
      <c r="G24" s="124" t="str">
        <f t="shared" si="1"/>
        <v>A</v>
      </c>
      <c r="H24" s="32">
        <v>3696000</v>
      </c>
      <c r="I24" s="32">
        <f t="shared" si="2"/>
        <v>4</v>
      </c>
      <c r="J24" s="32">
        <f t="shared" si="3"/>
        <v>4</v>
      </c>
      <c r="K24" s="33">
        <f t="shared" si="4"/>
        <v>16</v>
      </c>
      <c r="L24" s="162" t="str">
        <f t="shared" si="5"/>
        <v/>
      </c>
      <c r="M24" s="162" t="str">
        <f t="shared" si="6"/>
        <v/>
      </c>
      <c r="N24" s="162">
        <f t="shared" ref="N24:N25" si="24">IF(K24=16,1,"")</f>
        <v>1</v>
      </c>
      <c r="O24" s="128">
        <f t="shared" si="8"/>
        <v>3696000</v>
      </c>
      <c r="P24" s="33" t="s">
        <v>30</v>
      </c>
      <c r="Q24" s="33" t="s">
        <v>322</v>
      </c>
      <c r="R24" s="30" t="s">
        <v>315</v>
      </c>
      <c r="S24" s="31" t="s">
        <v>302</v>
      </c>
      <c r="T24" s="31">
        <f t="shared" ref="T24:T25" si="25">IF(S24="SUDAH",1,"")</f>
        <v>1</v>
      </c>
      <c r="U24" s="31">
        <f t="shared" ref="U24:U25" si="26">IF(S24="SUDAH",5,3)</f>
        <v>5</v>
      </c>
      <c r="V24" s="131">
        <f t="shared" ref="V24:V25" si="27">IF(T24=1,H24,"-")</f>
        <v>3696000</v>
      </c>
      <c r="W24" s="31" t="s">
        <v>489</v>
      </c>
      <c r="X24" s="133">
        <f t="shared" ref="X24:X25" si="28">IF(W24=0,"",1)</f>
        <v>1</v>
      </c>
      <c r="Y24" s="133" t="str">
        <f t="shared" si="13"/>
        <v/>
      </c>
      <c r="Z24" s="134">
        <f t="shared" si="14"/>
        <v>3696000</v>
      </c>
      <c r="AA24" s="32">
        <v>3600000</v>
      </c>
      <c r="AB24" s="33" t="s">
        <v>472</v>
      </c>
      <c r="AC24" s="145">
        <v>3600000</v>
      </c>
      <c r="AD24" s="102">
        <v>42395</v>
      </c>
      <c r="AE24" s="133">
        <f t="shared" ref="AE24:AE25" si="29">IF(AD24=0,"",1)</f>
        <v>1</v>
      </c>
      <c r="AF24" s="136" t="str">
        <f t="shared" ref="AF24:AF25" si="30">IF(AD24=0,1,"")</f>
        <v/>
      </c>
      <c r="AG24" s="131">
        <f t="shared" ref="AG24:AG25" si="31">IF(AE24=1,$H24,"-")</f>
        <v>3696000</v>
      </c>
      <c r="AH24" s="31" t="s">
        <v>305</v>
      </c>
      <c r="AI24" s="34">
        <f t="shared" ref="AI24:AI25" si="32">IF(AH24="ULP",1,0)</f>
        <v>0</v>
      </c>
      <c r="AJ24" s="34">
        <f t="shared" ref="AJ24:AJ25" si="33">IF(AH24="ULP",0,1)</f>
        <v>1</v>
      </c>
      <c r="AK24" s="34">
        <f t="shared" ref="AK24:AK25" si="34">U24-AI24</f>
        <v>5</v>
      </c>
      <c r="AL24" s="34">
        <f t="shared" ref="AL24:AL25" si="35">IF(AK24=4,1,0)</f>
        <v>0</v>
      </c>
      <c r="AM24" s="34">
        <f t="shared" ref="AM24:AM25" si="36">IF(AK24=5,1,0)</f>
        <v>1</v>
      </c>
      <c r="AN24" s="31" t="s">
        <v>503</v>
      </c>
      <c r="AO24" s="30" t="s">
        <v>501</v>
      </c>
      <c r="AP24" s="105"/>
    </row>
    <row r="25" spans="1:42" ht="41.4">
      <c r="A25" s="31"/>
      <c r="B25" s="173"/>
      <c r="C25" s="170">
        <v>12</v>
      </c>
      <c r="D25" s="190" t="s">
        <v>455</v>
      </c>
      <c r="E25" s="153">
        <f t="shared" ref="E25" si="37">IF(LEN(D25)&gt;1,1,0)</f>
        <v>1</v>
      </c>
      <c r="F25" s="124" t="s">
        <v>366</v>
      </c>
      <c r="G25" s="124" t="str">
        <f t="shared" ref="G25" si="38">IF(F25="KONSULTASI","A","B")</f>
        <v>A</v>
      </c>
      <c r="H25" s="32">
        <v>60773328</v>
      </c>
      <c r="I25" s="32">
        <f t="shared" ref="I25" si="39">IF(AND(G25="A",H25&gt;50000000),2,4)</f>
        <v>2</v>
      </c>
      <c r="J25" s="32">
        <f t="shared" ref="J25" si="40">IF(AND(G25="B",H25&gt;200000000),2,4)</f>
        <v>4</v>
      </c>
      <c r="K25" s="33">
        <f t="shared" ref="K25" si="41">J25*I25</f>
        <v>8</v>
      </c>
      <c r="L25" s="162">
        <f t="shared" ref="L25" si="42">IF(K25=8,1,"")</f>
        <v>1</v>
      </c>
      <c r="M25" s="162">
        <f t="shared" ref="M25" si="43">IF(L25=1,H25,"")</f>
        <v>60773328</v>
      </c>
      <c r="N25" s="162" t="str">
        <f t="shared" si="24"/>
        <v/>
      </c>
      <c r="O25" s="128" t="str">
        <f t="shared" ref="O25" si="44">IF(N25=1,H25,"")</f>
        <v/>
      </c>
      <c r="P25" s="33" t="s">
        <v>30</v>
      </c>
      <c r="Q25" s="33" t="s">
        <v>322</v>
      </c>
      <c r="R25" s="30" t="s">
        <v>311</v>
      </c>
      <c r="S25" s="31" t="s">
        <v>302</v>
      </c>
      <c r="T25" s="31">
        <f t="shared" si="25"/>
        <v>1</v>
      </c>
      <c r="U25" s="31">
        <f t="shared" si="26"/>
        <v>5</v>
      </c>
      <c r="V25" s="131">
        <f t="shared" si="27"/>
        <v>60773328</v>
      </c>
      <c r="W25" s="124" t="s">
        <v>606</v>
      </c>
      <c r="X25" s="133">
        <f t="shared" si="28"/>
        <v>1</v>
      </c>
      <c r="Y25" s="133" t="str">
        <f t="shared" ref="Y25" si="45">IF($W25=0,1,"")</f>
        <v/>
      </c>
      <c r="Z25" s="134">
        <f t="shared" si="14"/>
        <v>60773328</v>
      </c>
      <c r="AA25" s="32">
        <v>59400000</v>
      </c>
      <c r="AB25" s="184" t="s">
        <v>607</v>
      </c>
      <c r="AC25" s="145"/>
      <c r="AD25" s="102"/>
      <c r="AE25" s="133" t="str">
        <f t="shared" si="29"/>
        <v/>
      </c>
      <c r="AF25" s="136">
        <f t="shared" si="30"/>
        <v>1</v>
      </c>
      <c r="AG25" s="131" t="str">
        <f t="shared" si="31"/>
        <v>-</v>
      </c>
      <c r="AH25" s="31" t="s">
        <v>135</v>
      </c>
      <c r="AI25" s="34">
        <f t="shared" si="32"/>
        <v>1</v>
      </c>
      <c r="AJ25" s="34">
        <f t="shared" si="33"/>
        <v>0</v>
      </c>
      <c r="AK25" s="34">
        <f t="shared" si="34"/>
        <v>4</v>
      </c>
      <c r="AL25" s="34">
        <f t="shared" si="35"/>
        <v>1</v>
      </c>
      <c r="AM25" s="34">
        <f t="shared" si="36"/>
        <v>0</v>
      </c>
      <c r="AN25" s="31" t="s">
        <v>503</v>
      </c>
      <c r="AO25" s="30" t="s">
        <v>602</v>
      </c>
      <c r="AP25" s="105"/>
    </row>
    <row r="26" spans="1:42">
      <c r="A26" s="35"/>
      <c r="B26" s="296"/>
      <c r="C26" s="296"/>
      <c r="D26" s="297"/>
      <c r="E26" s="154">
        <f>SUBTOTAL(9,E14:E25)</f>
        <v>12</v>
      </c>
      <c r="F26" s="138"/>
      <c r="G26" s="125"/>
      <c r="H26" s="37">
        <f>SUBTOTAL(9,H14:H25)</f>
        <v>2494850032</v>
      </c>
      <c r="I26" s="37"/>
      <c r="J26" s="37"/>
      <c r="K26" s="37"/>
      <c r="L26" s="163">
        <f>SUBTOTAL(9,L14:L25)</f>
        <v>3</v>
      </c>
      <c r="M26" s="163">
        <f>SUBTOTAL(9,M14:M25)</f>
        <v>2167582032</v>
      </c>
      <c r="N26" s="163">
        <f>SUBTOTAL(9,N14:N25)</f>
        <v>9</v>
      </c>
      <c r="O26" s="129">
        <f>SUBTOTAL(9,O14:O25)</f>
        <v>327268000</v>
      </c>
      <c r="P26" s="106"/>
      <c r="Q26" s="106"/>
      <c r="R26" s="104">
        <f>SUBTOTAL(9,R14:R25)</f>
        <v>0</v>
      </c>
      <c r="S26" s="36">
        <f>T26</f>
        <v>12</v>
      </c>
      <c r="T26" s="36">
        <f>SUBTOTAL(9,T14:T25)</f>
        <v>12</v>
      </c>
      <c r="U26" s="36"/>
      <c r="V26" s="132">
        <f>SUBTOTAL(9,V14:V25)</f>
        <v>2494850032</v>
      </c>
      <c r="W26" s="104">
        <f>SUBTOTAL(9,W14:W25)</f>
        <v>0</v>
      </c>
      <c r="X26" s="130">
        <f>SUBTOTAL(9,X14:X25)</f>
        <v>12</v>
      </c>
      <c r="Y26" s="130">
        <f>SUBTOTAL(9,Y14:Y25)</f>
        <v>0</v>
      </c>
      <c r="Z26" s="135">
        <f>SUBTOTAL(9,Z14:Z25)</f>
        <v>2494850032</v>
      </c>
      <c r="AA26" s="37">
        <f>SUBTOTAL(9,AA14:AA25)</f>
        <v>2478649670</v>
      </c>
      <c r="AB26" s="37"/>
      <c r="AC26" s="37">
        <f>SUBTOTAL(9,AC14:AC25)</f>
        <v>999699670</v>
      </c>
      <c r="AD26" s="104">
        <f>SUBTOTAL(9,AD14:AD25)</f>
        <v>297186</v>
      </c>
      <c r="AE26" s="130">
        <f>SUBTOTAL(9,AE14:AE25)</f>
        <v>7</v>
      </c>
      <c r="AF26" s="130">
        <f>SUBTOTAL(9,AF14:AF25)</f>
        <v>5</v>
      </c>
      <c r="AG26" s="132">
        <f>SUBTOTAL(9,AG14:AG25)</f>
        <v>398927104</v>
      </c>
      <c r="AH26" s="104">
        <f>SUBTOTAL(9,AH14:AH25)</f>
        <v>0</v>
      </c>
      <c r="AI26" s="130">
        <f>SUBTOTAL(9,AI14:AI25)</f>
        <v>3</v>
      </c>
      <c r="AJ26" s="130">
        <f>SUBTOTAL(9,AJ14:AJ25)</f>
        <v>9</v>
      </c>
      <c r="AK26" s="104"/>
      <c r="AL26" s="130">
        <f>SUBTOTAL(9,AL14:AL25)</f>
        <v>3</v>
      </c>
      <c r="AM26" s="130">
        <f>SUBTOTAL(9,AM14:AM25)</f>
        <v>9</v>
      </c>
      <c r="AN26" s="104"/>
      <c r="AO26" s="104">
        <f>SUBTOTAL(9,AO14:AO25)</f>
        <v>0</v>
      </c>
    </row>
    <row r="27" spans="1:42">
      <c r="A27" s="108"/>
      <c r="B27" s="298"/>
      <c r="C27" s="298"/>
      <c r="D27" s="299"/>
      <c r="E27" s="155"/>
      <c r="F27" s="109"/>
      <c r="G27" s="109"/>
      <c r="H27" s="109"/>
      <c r="I27" s="109"/>
      <c r="J27" s="109"/>
      <c r="K27" s="109"/>
      <c r="L27" s="155">
        <f>L26/$E$26*100</f>
        <v>25</v>
      </c>
      <c r="M27" s="155"/>
      <c r="N27" s="155">
        <f>N26/$E$26*100</f>
        <v>75</v>
      </c>
      <c r="O27" s="109"/>
      <c r="P27" s="109"/>
      <c r="Q27" s="109"/>
      <c r="R27" s="109"/>
      <c r="S27" s="110">
        <f>S26/$E$26*100</f>
        <v>100</v>
      </c>
      <c r="T27" s="109"/>
      <c r="U27" s="109"/>
      <c r="V27" s="109"/>
      <c r="W27" s="109"/>
      <c r="X27" s="110">
        <f>X26/$E$26*100</f>
        <v>100</v>
      </c>
      <c r="Y27" s="110">
        <f>Y26/$E$26*100</f>
        <v>0</v>
      </c>
      <c r="Z27" s="109"/>
      <c r="AA27" s="109"/>
      <c r="AB27" s="109"/>
      <c r="AC27" s="109"/>
      <c r="AD27" s="109"/>
      <c r="AE27" s="110">
        <f>AE26/$E$26*100</f>
        <v>58.333333333333336</v>
      </c>
      <c r="AF27" s="110">
        <f>AF26/$E$26*100</f>
        <v>41.666666666666671</v>
      </c>
      <c r="AG27" s="109"/>
      <c r="AH27" s="109"/>
      <c r="AI27" s="109"/>
      <c r="AJ27" s="109"/>
      <c r="AK27" s="109"/>
      <c r="AL27" s="110">
        <f>AL26/$E$26*100</f>
        <v>25</v>
      </c>
      <c r="AM27" s="110">
        <f>AM26/$E$26*100</f>
        <v>75</v>
      </c>
      <c r="AN27" s="109"/>
      <c r="AO27" s="109"/>
    </row>
    <row r="28" spans="1:42">
      <c r="A28" s="116"/>
      <c r="B28" s="41"/>
      <c r="C28" s="41"/>
      <c r="D28" s="146"/>
      <c r="E28" s="156"/>
      <c r="F28" s="41"/>
      <c r="G28" s="41"/>
      <c r="H28" s="218"/>
      <c r="I28" s="41"/>
      <c r="J28" s="41"/>
      <c r="K28" s="41"/>
      <c r="L28" s="156"/>
      <c r="M28" s="156"/>
      <c r="N28" s="156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</row>
    <row r="29" spans="1:42">
      <c r="A29" s="330" t="s">
        <v>376</v>
      </c>
      <c r="B29" s="330"/>
      <c r="C29" s="331"/>
      <c r="D29" s="331"/>
      <c r="E29" s="331"/>
      <c r="F29" s="331"/>
      <c r="G29" s="331"/>
      <c r="H29" s="332"/>
      <c r="I29" s="331"/>
      <c r="J29" s="331"/>
      <c r="K29" s="331"/>
      <c r="L29" s="331"/>
      <c r="M29" s="331"/>
      <c r="N29" s="331"/>
      <c r="O29" s="331"/>
      <c r="P29" s="331"/>
      <c r="Q29" s="331"/>
      <c r="R29" s="331"/>
      <c r="S29" s="331"/>
      <c r="T29" s="331"/>
      <c r="U29" s="331"/>
      <c r="V29" s="33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</row>
    <row r="30" spans="1:42">
      <c r="A30" s="333" t="s">
        <v>203</v>
      </c>
      <c r="B30" s="334" t="s">
        <v>377</v>
      </c>
      <c r="C30" s="334"/>
      <c r="D30" s="334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4"/>
      <c r="R30" s="334"/>
      <c r="S30" s="331"/>
      <c r="T30" s="331"/>
      <c r="U30" s="331"/>
      <c r="V30" s="33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</row>
    <row r="31" spans="1:42">
      <c r="A31" s="333" t="s">
        <v>207</v>
      </c>
      <c r="B31" s="334" t="s">
        <v>379</v>
      </c>
      <c r="C31" s="334"/>
      <c r="D31" s="334"/>
      <c r="E31" s="334"/>
      <c r="F31" s="334"/>
      <c r="G31" s="334"/>
      <c r="H31" s="334"/>
      <c r="I31" s="334"/>
      <c r="J31" s="334"/>
      <c r="K31" s="334"/>
      <c r="L31" s="334"/>
      <c r="M31" s="334"/>
      <c r="N31" s="334"/>
      <c r="O31" s="334"/>
      <c r="P31" s="334"/>
      <c r="Q31" s="334"/>
      <c r="R31" s="334"/>
      <c r="S31" s="331"/>
      <c r="T31" s="331"/>
      <c r="U31" s="331"/>
      <c r="V31" s="33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</row>
    <row r="32" spans="1:42">
      <c r="A32" s="333" t="s">
        <v>218</v>
      </c>
      <c r="B32" s="335" t="s">
        <v>388</v>
      </c>
      <c r="C32" s="331"/>
      <c r="D32" s="331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</row>
    <row r="33" spans="1:50">
      <c r="A33" s="322" t="s">
        <v>324</v>
      </c>
      <c r="B33" s="322"/>
      <c r="C33" s="322"/>
      <c r="D33" s="322"/>
      <c r="E33" s="322"/>
      <c r="F33" s="322"/>
      <c r="G33" s="322"/>
      <c r="H33" s="322"/>
      <c r="I33" s="322"/>
      <c r="J33" s="322"/>
      <c r="K33" s="322"/>
      <c r="L33" s="322"/>
      <c r="M33" s="322"/>
      <c r="N33" s="322"/>
      <c r="O33" s="322"/>
      <c r="P33" s="322"/>
      <c r="Q33" s="322"/>
      <c r="R33" s="322"/>
      <c r="S33" s="322"/>
      <c r="T33" s="322"/>
      <c r="U33" s="322"/>
      <c r="V33" s="322"/>
      <c r="W33" s="43"/>
      <c r="X33" s="43"/>
      <c r="Y33" s="43"/>
      <c r="Z33" s="43"/>
      <c r="AA33" s="43"/>
      <c r="AB33" s="313" t="s">
        <v>617</v>
      </c>
      <c r="AC33" s="313"/>
      <c r="AD33" s="313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Q33" s="38" t="s">
        <v>319</v>
      </c>
      <c r="AR33" s="38" t="s">
        <v>2</v>
      </c>
      <c r="AS33" s="38" t="s">
        <v>134</v>
      </c>
      <c r="AT33" s="38" t="s">
        <v>29</v>
      </c>
      <c r="AU33" s="38" t="s">
        <v>301</v>
      </c>
      <c r="AV33" s="38" t="s">
        <v>5</v>
      </c>
      <c r="AX33" s="38" t="s">
        <v>316</v>
      </c>
    </row>
    <row r="34" spans="1:50">
      <c r="A34" s="322"/>
      <c r="B34" s="322"/>
      <c r="C34" s="322"/>
      <c r="D34" s="322"/>
      <c r="E34" s="322"/>
      <c r="F34" s="322"/>
      <c r="G34" s="322"/>
      <c r="H34" s="322"/>
      <c r="I34" s="322"/>
      <c r="J34" s="322"/>
      <c r="K34" s="322"/>
      <c r="L34" s="322"/>
      <c r="M34" s="322"/>
      <c r="N34" s="322"/>
      <c r="O34" s="322"/>
      <c r="P34" s="322"/>
      <c r="Q34" s="322"/>
      <c r="R34" s="322"/>
      <c r="S34" s="322"/>
      <c r="T34" s="322"/>
      <c r="U34" s="322"/>
      <c r="V34" s="322"/>
      <c r="W34" s="43"/>
      <c r="X34" s="43"/>
      <c r="Y34" s="43"/>
      <c r="Z34" s="43"/>
      <c r="AA34" s="43"/>
      <c r="AB34" s="219"/>
      <c r="AC34" s="219"/>
      <c r="AD34" s="219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</row>
    <row r="35" spans="1:50">
      <c r="A35" s="140" t="s">
        <v>13</v>
      </c>
      <c r="B35" s="140"/>
      <c r="C35" s="140"/>
      <c r="D35" s="140"/>
      <c r="E35" s="157"/>
      <c r="F35" s="43"/>
      <c r="G35" s="43"/>
      <c r="H35" s="43"/>
      <c r="I35" s="43"/>
      <c r="J35" s="43"/>
      <c r="K35" s="43"/>
      <c r="L35" s="157"/>
      <c r="M35" s="157"/>
      <c r="N35" s="157"/>
      <c r="O35" s="43"/>
      <c r="P35" s="43"/>
      <c r="Q35" s="329" t="s">
        <v>621</v>
      </c>
      <c r="R35" s="329"/>
      <c r="S35" s="329"/>
      <c r="T35" s="43"/>
      <c r="U35" s="43"/>
      <c r="V35" s="43"/>
      <c r="W35" s="43"/>
      <c r="X35" s="42"/>
      <c r="Y35" s="42"/>
      <c r="Z35" s="42"/>
      <c r="AA35" s="43"/>
      <c r="AB35" s="111"/>
      <c r="AC35" s="111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Q35" s="38" t="s">
        <v>320</v>
      </c>
      <c r="AR35" s="151" t="s">
        <v>309</v>
      </c>
      <c r="AS35" s="38" t="s">
        <v>135</v>
      </c>
      <c r="AT35" s="38" t="s">
        <v>30</v>
      </c>
      <c r="AU35" s="38" t="s">
        <v>302</v>
      </c>
      <c r="AV35" s="38" t="s">
        <v>364</v>
      </c>
      <c r="AX35" s="38" t="s">
        <v>496</v>
      </c>
    </row>
    <row r="36" spans="1:50">
      <c r="A36" s="140" t="s">
        <v>325</v>
      </c>
      <c r="B36" s="140"/>
      <c r="C36" s="140"/>
      <c r="D36" s="140"/>
      <c r="E36" s="157"/>
      <c r="F36" s="43"/>
      <c r="G36" s="43"/>
      <c r="H36" s="43"/>
      <c r="I36" s="43"/>
      <c r="J36" s="43"/>
      <c r="K36" s="43"/>
      <c r="L36" s="157"/>
      <c r="M36" s="157"/>
      <c r="N36" s="157"/>
      <c r="O36" s="43"/>
      <c r="P36" s="43"/>
      <c r="Q36" s="329" t="s">
        <v>622</v>
      </c>
      <c r="R36" s="329"/>
      <c r="S36" s="329"/>
      <c r="T36" s="43"/>
      <c r="U36" s="43"/>
      <c r="V36" s="43"/>
      <c r="W36" s="43"/>
      <c r="X36" s="42"/>
      <c r="Y36" s="42"/>
      <c r="Z36" s="42"/>
      <c r="AA36" s="43"/>
      <c r="AB36" s="220"/>
      <c r="AC36" s="220" t="s">
        <v>32</v>
      </c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Q36" s="38" t="s">
        <v>321</v>
      </c>
      <c r="AR36" s="151" t="s">
        <v>308</v>
      </c>
      <c r="AS36" s="38" t="s">
        <v>305</v>
      </c>
      <c r="AT36" s="38" t="s">
        <v>299</v>
      </c>
      <c r="AU36" s="38" t="s">
        <v>303</v>
      </c>
      <c r="AV36" s="38" t="s">
        <v>365</v>
      </c>
      <c r="AX36" s="38" t="s">
        <v>503</v>
      </c>
    </row>
    <row r="37" spans="1:50">
      <c r="A37" s="141" t="s">
        <v>326</v>
      </c>
      <c r="B37" s="141" t="s">
        <v>327</v>
      </c>
      <c r="C37" s="141"/>
      <c r="D37" s="141"/>
      <c r="E37" s="158"/>
      <c r="F37" s="113"/>
      <c r="G37" s="113"/>
      <c r="H37" s="113"/>
      <c r="I37" s="113"/>
      <c r="J37" s="113"/>
      <c r="K37" s="113"/>
      <c r="L37" s="158"/>
      <c r="M37" s="158"/>
      <c r="N37" s="158"/>
      <c r="O37" s="113"/>
      <c r="P37" s="113"/>
      <c r="Q37" s="113"/>
      <c r="R37" s="113"/>
      <c r="S37" s="43"/>
      <c r="T37" s="43"/>
      <c r="U37" s="43"/>
      <c r="V37" s="43"/>
      <c r="W37" s="43"/>
      <c r="X37" s="42"/>
      <c r="Y37" s="42"/>
      <c r="Z37" s="42"/>
      <c r="AA37" s="43"/>
      <c r="AB37" s="220"/>
      <c r="AC37" s="220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Q37" s="38" t="s">
        <v>322</v>
      </c>
      <c r="AR37" s="151" t="s">
        <v>313</v>
      </c>
      <c r="AT37" s="38" t="s">
        <v>300</v>
      </c>
      <c r="AV37" s="38" t="s">
        <v>366</v>
      </c>
      <c r="AX37" s="176" t="s">
        <v>508</v>
      </c>
    </row>
    <row r="38" spans="1:50">
      <c r="A38" s="141" t="s">
        <v>328</v>
      </c>
      <c r="B38" s="141" t="s">
        <v>329</v>
      </c>
      <c r="C38" s="141"/>
      <c r="D38" s="141"/>
      <c r="E38" s="158"/>
      <c r="F38" s="113"/>
      <c r="G38" s="113"/>
      <c r="H38" s="113"/>
      <c r="I38" s="113"/>
      <c r="J38" s="113"/>
      <c r="K38" s="113"/>
      <c r="L38" s="158"/>
      <c r="M38" s="158"/>
      <c r="N38" s="158"/>
      <c r="O38" s="113"/>
      <c r="P38" s="113"/>
      <c r="Q38" s="113"/>
      <c r="R38" s="113"/>
      <c r="S38" s="43"/>
      <c r="T38" s="43"/>
      <c r="U38" s="43"/>
      <c r="V38" s="43"/>
      <c r="W38" s="43"/>
      <c r="X38" s="42"/>
      <c r="Y38" s="42"/>
      <c r="Z38" s="42"/>
      <c r="AA38" s="43"/>
      <c r="AB38" s="220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Q38" s="38" t="s">
        <v>323</v>
      </c>
      <c r="AR38" s="151" t="s">
        <v>307</v>
      </c>
      <c r="AV38" s="38" t="s">
        <v>367</v>
      </c>
      <c r="AX38" s="177" t="s">
        <v>509</v>
      </c>
    </row>
    <row r="39" spans="1:50">
      <c r="A39" s="141" t="s">
        <v>41</v>
      </c>
      <c r="B39" s="141" t="s">
        <v>333</v>
      </c>
      <c r="C39" s="141"/>
      <c r="D39" s="141"/>
      <c r="E39" s="158"/>
      <c r="F39" s="113"/>
      <c r="G39" s="113"/>
      <c r="H39" s="113"/>
      <c r="I39" s="113"/>
      <c r="J39" s="113"/>
      <c r="K39" s="113"/>
      <c r="L39" s="158"/>
      <c r="M39" s="158"/>
      <c r="N39" s="158"/>
      <c r="O39" s="113"/>
      <c r="P39" s="113"/>
      <c r="Q39" s="113"/>
      <c r="R39" s="113"/>
      <c r="S39" s="43"/>
      <c r="T39" s="43"/>
      <c r="U39" s="43"/>
      <c r="V39" s="43"/>
      <c r="W39" s="43"/>
      <c r="X39" s="42"/>
      <c r="Y39" s="42"/>
      <c r="Z39" s="42"/>
      <c r="AA39" s="43"/>
      <c r="AB39" s="111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R39" s="151" t="s">
        <v>311</v>
      </c>
      <c r="AX39" s="38" t="s">
        <v>507</v>
      </c>
    </row>
    <row r="40" spans="1:50">
      <c r="A40" s="141" t="s">
        <v>45</v>
      </c>
      <c r="B40" s="141" t="s">
        <v>330</v>
      </c>
      <c r="C40" s="141"/>
      <c r="D40" s="141"/>
      <c r="E40" s="158"/>
      <c r="F40" s="113"/>
      <c r="G40" s="113"/>
      <c r="H40" s="113"/>
      <c r="I40" s="113"/>
      <c r="J40" s="113"/>
      <c r="K40" s="113"/>
      <c r="L40" s="158"/>
      <c r="M40" s="158"/>
      <c r="N40" s="158"/>
      <c r="O40" s="113"/>
      <c r="P40" s="113"/>
      <c r="Q40" s="314" t="s">
        <v>618</v>
      </c>
      <c r="R40" s="314"/>
      <c r="S40" s="314"/>
      <c r="T40" s="43"/>
      <c r="U40" s="43"/>
      <c r="V40" s="43"/>
      <c r="W40" s="43"/>
      <c r="X40" s="43"/>
      <c r="Y40" s="43"/>
      <c r="Z40" s="43"/>
      <c r="AA40" s="43"/>
      <c r="AB40" s="314" t="s">
        <v>618</v>
      </c>
      <c r="AC40" s="314"/>
      <c r="AD40" s="314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R40" s="151" t="s">
        <v>314</v>
      </c>
    </row>
    <row r="41" spans="1:50">
      <c r="A41" s="141" t="s">
        <v>46</v>
      </c>
      <c r="B41" s="141" t="s">
        <v>331</v>
      </c>
      <c r="C41" s="141"/>
      <c r="D41" s="141"/>
      <c r="E41" s="158"/>
      <c r="F41" s="113"/>
      <c r="G41" s="113"/>
      <c r="H41" s="113"/>
      <c r="I41" s="113"/>
      <c r="J41" s="113"/>
      <c r="K41" s="113"/>
      <c r="L41" s="158"/>
      <c r="M41" s="158"/>
      <c r="N41" s="158"/>
      <c r="O41" s="113"/>
      <c r="P41" s="113"/>
      <c r="Q41" s="291" t="s">
        <v>619</v>
      </c>
      <c r="R41" s="291"/>
      <c r="S41" s="291"/>
      <c r="T41" s="43"/>
      <c r="U41" s="43"/>
      <c r="V41" s="43"/>
      <c r="W41" s="43"/>
      <c r="X41" s="42"/>
      <c r="Y41" s="42"/>
      <c r="Z41" s="42"/>
      <c r="AA41" s="43"/>
      <c r="AB41" s="291" t="s">
        <v>619</v>
      </c>
      <c r="AC41" s="291"/>
      <c r="AD41" s="291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R41" s="151" t="s">
        <v>312</v>
      </c>
    </row>
    <row r="42" spans="1:50">
      <c r="A42" s="141" t="s">
        <v>334</v>
      </c>
      <c r="B42" s="141" t="s">
        <v>335</v>
      </c>
      <c r="C42" s="141"/>
      <c r="D42" s="141"/>
      <c r="E42" s="158"/>
      <c r="F42" s="113"/>
      <c r="G42" s="113"/>
      <c r="H42" s="113"/>
      <c r="I42" s="113"/>
      <c r="J42" s="113"/>
      <c r="K42" s="113"/>
      <c r="L42" s="158"/>
      <c r="M42" s="158"/>
      <c r="N42" s="158"/>
      <c r="O42" s="113"/>
      <c r="P42" s="113"/>
      <c r="Q42" s="291" t="s">
        <v>620</v>
      </c>
      <c r="R42" s="291"/>
      <c r="S42" s="291"/>
      <c r="T42" s="43"/>
      <c r="U42" s="43"/>
      <c r="V42" s="43"/>
      <c r="W42" s="43"/>
      <c r="X42" s="42"/>
      <c r="Y42" s="42"/>
      <c r="Z42" s="42"/>
      <c r="AA42" s="43"/>
      <c r="AB42" s="291" t="s">
        <v>620</v>
      </c>
      <c r="AC42" s="291"/>
      <c r="AD42" s="291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R42" s="151" t="s">
        <v>315</v>
      </c>
    </row>
    <row r="43" spans="1:50">
      <c r="A43" s="141" t="s">
        <v>337</v>
      </c>
      <c r="B43" s="142" t="s">
        <v>338</v>
      </c>
      <c r="C43" s="142"/>
      <c r="D43" s="142"/>
      <c r="E43" s="159"/>
      <c r="F43" s="114"/>
      <c r="G43" s="114"/>
      <c r="H43" s="114"/>
      <c r="I43" s="114"/>
      <c r="J43" s="114"/>
      <c r="K43" s="114"/>
      <c r="L43" s="159"/>
      <c r="M43" s="159"/>
      <c r="N43" s="159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43"/>
      <c r="AC43" s="43"/>
      <c r="AD43" s="43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R43" s="151" t="s">
        <v>318</v>
      </c>
    </row>
    <row r="44" spans="1:50">
      <c r="A44" s="141" t="s">
        <v>339</v>
      </c>
      <c r="B44" s="142" t="s">
        <v>340</v>
      </c>
      <c r="C44" s="142"/>
      <c r="D44" s="142"/>
      <c r="E44" s="159"/>
      <c r="F44" s="114"/>
      <c r="G44" s="114"/>
      <c r="H44" s="114"/>
      <c r="I44" s="114"/>
      <c r="J44" s="114"/>
      <c r="K44" s="114"/>
      <c r="L44" s="159"/>
      <c r="M44" s="159"/>
      <c r="N44" s="159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R44" s="151"/>
    </row>
    <row r="45" spans="1:50">
      <c r="A45" s="141" t="s">
        <v>341</v>
      </c>
      <c r="B45" s="142" t="s">
        <v>342</v>
      </c>
      <c r="C45" s="142"/>
      <c r="D45" s="142"/>
      <c r="E45" s="159"/>
      <c r="F45" s="114"/>
      <c r="G45" s="114"/>
      <c r="H45" s="114"/>
      <c r="I45" s="114"/>
      <c r="J45" s="114"/>
      <c r="K45" s="114"/>
      <c r="L45" s="159"/>
      <c r="M45" s="159"/>
      <c r="N45" s="159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Q45" s="38" t="s">
        <v>320</v>
      </c>
      <c r="AR45" s="151" t="s">
        <v>309</v>
      </c>
      <c r="AS45" s="38" t="s">
        <v>305</v>
      </c>
      <c r="AU45" s="38" t="s">
        <v>302</v>
      </c>
      <c r="AV45" s="38" t="s">
        <v>364</v>
      </c>
      <c r="AX45" s="38" t="s">
        <v>496</v>
      </c>
    </row>
    <row r="46" spans="1:50">
      <c r="A46" s="141" t="s">
        <v>343</v>
      </c>
      <c r="B46" s="143" t="s">
        <v>344</v>
      </c>
      <c r="C46" s="143"/>
      <c r="D46" s="143"/>
      <c r="E46" s="160"/>
      <c r="F46" s="112"/>
      <c r="G46" s="112"/>
      <c r="H46" s="112"/>
      <c r="I46" s="112"/>
      <c r="J46" s="112"/>
      <c r="K46" s="112"/>
      <c r="L46" s="160"/>
      <c r="M46" s="160"/>
      <c r="N46" s="160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4"/>
      <c r="AC46" s="114"/>
      <c r="AD46" s="114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Q46" s="38" t="s">
        <v>321</v>
      </c>
      <c r="AR46" s="151" t="s">
        <v>308</v>
      </c>
      <c r="AS46" s="38" t="s">
        <v>135</v>
      </c>
      <c r="AU46" s="38" t="s">
        <v>303</v>
      </c>
      <c r="AV46" s="38" t="s">
        <v>365</v>
      </c>
      <c r="AX46" s="38" t="s">
        <v>503</v>
      </c>
    </row>
    <row r="47" spans="1:50">
      <c r="A47" s="141" t="s">
        <v>345</v>
      </c>
      <c r="B47" s="142" t="s">
        <v>346</v>
      </c>
      <c r="C47" s="142"/>
      <c r="D47" s="142"/>
      <c r="E47" s="159"/>
      <c r="F47" s="114"/>
      <c r="G47" s="114"/>
      <c r="H47" s="114"/>
      <c r="I47" s="114"/>
      <c r="J47" s="114"/>
      <c r="K47" s="114"/>
      <c r="L47" s="159"/>
      <c r="M47" s="159"/>
      <c r="N47" s="159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2"/>
      <c r="AC47" s="112"/>
      <c r="AD47" s="112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Q47" s="38" t="s">
        <v>322</v>
      </c>
      <c r="AR47" s="151" t="s">
        <v>313</v>
      </c>
      <c r="AV47" s="38" t="s">
        <v>366</v>
      </c>
      <c r="AX47" s="176" t="s">
        <v>508</v>
      </c>
    </row>
    <row r="48" spans="1:50">
      <c r="A48" s="141" t="s">
        <v>347</v>
      </c>
      <c r="B48" s="142" t="s">
        <v>348</v>
      </c>
      <c r="C48" s="142"/>
      <c r="D48" s="142"/>
      <c r="E48" s="159"/>
      <c r="F48" s="114"/>
      <c r="G48" s="114"/>
      <c r="H48" s="114"/>
      <c r="I48" s="114"/>
      <c r="J48" s="114"/>
      <c r="K48" s="114"/>
      <c r="L48" s="159"/>
      <c r="M48" s="159"/>
      <c r="N48" s="159"/>
      <c r="O48" s="114"/>
      <c r="P48" s="114"/>
      <c r="Q48" s="114"/>
      <c r="R48" s="114"/>
      <c r="S48" s="44"/>
      <c r="T48" s="44"/>
      <c r="U48" s="44"/>
      <c r="V48" s="44"/>
      <c r="W48" s="44"/>
      <c r="X48" s="44"/>
      <c r="Y48" s="44"/>
      <c r="Z48" s="44"/>
      <c r="AA48" s="44"/>
      <c r="AB48" s="114"/>
      <c r="AC48" s="114"/>
      <c r="AD48" s="11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Q48" s="38" t="s">
        <v>323</v>
      </c>
      <c r="AR48" s="151" t="s">
        <v>307</v>
      </c>
      <c r="AV48" s="38" t="s">
        <v>367</v>
      </c>
      <c r="AX48" s="177" t="s">
        <v>509</v>
      </c>
    </row>
    <row r="49" spans="1:50">
      <c r="A49" s="141" t="s">
        <v>349</v>
      </c>
      <c r="B49" s="142" t="s">
        <v>350</v>
      </c>
      <c r="C49" s="142"/>
      <c r="D49" s="144"/>
      <c r="E49" s="161"/>
      <c r="F49" s="107"/>
      <c r="G49" s="107"/>
      <c r="H49" s="107"/>
      <c r="I49" s="107"/>
      <c r="J49" s="107"/>
      <c r="K49" s="107"/>
      <c r="L49" s="161"/>
      <c r="M49" s="161"/>
      <c r="N49" s="161"/>
      <c r="O49" s="107"/>
      <c r="P49" s="107"/>
      <c r="Q49" s="107"/>
      <c r="R49" s="107"/>
      <c r="AB49" s="44"/>
      <c r="AC49" s="44"/>
      <c r="AD49" s="44"/>
      <c r="AR49" s="151" t="s">
        <v>310</v>
      </c>
      <c r="AX49" s="178" t="s">
        <v>500</v>
      </c>
    </row>
    <row r="50" spans="1:50">
      <c r="A50" s="141" t="s">
        <v>351</v>
      </c>
      <c r="B50" s="142" t="s">
        <v>352</v>
      </c>
      <c r="C50" s="142"/>
      <c r="D50" s="144"/>
      <c r="E50" s="161"/>
      <c r="F50" s="107"/>
      <c r="G50" s="107"/>
      <c r="H50" s="107"/>
      <c r="I50" s="107"/>
      <c r="J50" s="107"/>
      <c r="K50" s="107"/>
      <c r="L50" s="161"/>
      <c r="M50" s="161"/>
      <c r="N50" s="161"/>
      <c r="O50" s="107"/>
      <c r="P50" s="107"/>
      <c r="Q50" s="107"/>
      <c r="R50" s="107"/>
      <c r="AR50" s="151" t="s">
        <v>311</v>
      </c>
      <c r="AX50" s="38" t="s">
        <v>507</v>
      </c>
    </row>
    <row r="51" spans="1:50">
      <c r="A51" s="141" t="s">
        <v>55</v>
      </c>
      <c r="B51" s="142" t="s">
        <v>353</v>
      </c>
      <c r="C51" s="142"/>
      <c r="D51" s="144"/>
      <c r="E51" s="161"/>
      <c r="F51" s="107"/>
      <c r="G51" s="107"/>
      <c r="H51" s="107"/>
      <c r="I51" s="107"/>
      <c r="J51" s="107"/>
      <c r="K51" s="107"/>
      <c r="L51" s="161"/>
      <c r="M51" s="161"/>
      <c r="N51" s="161"/>
      <c r="O51" s="107"/>
      <c r="P51" s="107"/>
      <c r="Q51" s="107"/>
      <c r="R51" s="107"/>
      <c r="AR51" s="151" t="s">
        <v>314</v>
      </c>
    </row>
    <row r="52" spans="1:50">
      <c r="A52" s="141" t="s">
        <v>153</v>
      </c>
      <c r="B52" s="142" t="s">
        <v>354</v>
      </c>
      <c r="C52" s="142"/>
      <c r="D52" s="144"/>
      <c r="E52" s="161"/>
      <c r="F52" s="107"/>
      <c r="G52" s="107"/>
      <c r="H52" s="107"/>
      <c r="I52" s="107"/>
      <c r="J52" s="107"/>
      <c r="K52" s="107"/>
      <c r="L52" s="161"/>
      <c r="M52" s="161"/>
      <c r="N52" s="161"/>
      <c r="O52" s="107"/>
      <c r="P52" s="107"/>
      <c r="Q52" s="107"/>
      <c r="R52" s="107"/>
      <c r="AR52" s="151" t="s">
        <v>312</v>
      </c>
    </row>
    <row r="53" spans="1:50">
      <c r="A53" s="141" t="s">
        <v>355</v>
      </c>
      <c r="B53" s="142" t="s">
        <v>356</v>
      </c>
      <c r="C53" s="142"/>
      <c r="D53" s="144"/>
      <c r="E53" s="161"/>
      <c r="F53" s="107"/>
      <c r="G53" s="107"/>
      <c r="H53" s="107"/>
      <c r="I53" s="107"/>
      <c r="J53" s="107"/>
      <c r="K53" s="107"/>
      <c r="L53" s="161"/>
      <c r="M53" s="161"/>
      <c r="N53" s="161"/>
      <c r="O53" s="107"/>
      <c r="P53" s="107"/>
      <c r="Q53" s="107"/>
      <c r="R53" s="107"/>
      <c r="AR53" s="151" t="s">
        <v>315</v>
      </c>
    </row>
    <row r="54" spans="1:50">
      <c r="A54" s="107"/>
      <c r="B54" s="107"/>
      <c r="C54" s="107"/>
      <c r="D54" s="169"/>
      <c r="E54" s="161"/>
      <c r="F54" s="107"/>
      <c r="G54" s="107"/>
      <c r="H54" s="107"/>
      <c r="I54" s="107"/>
      <c r="J54" s="107"/>
      <c r="K54" s="107"/>
      <c r="L54" s="161"/>
      <c r="M54" s="161"/>
      <c r="N54" s="161"/>
      <c r="O54" s="107"/>
      <c r="P54" s="107"/>
      <c r="Q54" s="107"/>
      <c r="R54" s="107"/>
      <c r="AR54" s="151" t="s">
        <v>317</v>
      </c>
    </row>
    <row r="55" spans="1:50">
      <c r="A55" s="117" t="s">
        <v>357</v>
      </c>
      <c r="B55" s="107"/>
      <c r="C55" s="107"/>
      <c r="D55" s="169"/>
      <c r="E55" s="161"/>
      <c r="F55" s="107"/>
      <c r="G55" s="107"/>
      <c r="H55" s="107"/>
      <c r="I55" s="107"/>
      <c r="J55" s="107"/>
      <c r="K55" s="107"/>
      <c r="L55" s="161"/>
      <c r="M55" s="161"/>
      <c r="N55" s="161"/>
      <c r="O55" s="107"/>
      <c r="P55" s="107"/>
      <c r="Q55" s="107"/>
      <c r="R55" s="107"/>
      <c r="AR55" s="151" t="s">
        <v>318</v>
      </c>
    </row>
    <row r="56" spans="1:50">
      <c r="A56" s="117" t="s">
        <v>358</v>
      </c>
      <c r="B56" s="107"/>
      <c r="C56" s="107"/>
      <c r="D56" s="169"/>
      <c r="E56" s="161"/>
      <c r="F56" s="107"/>
      <c r="G56" s="107"/>
      <c r="H56" s="107"/>
      <c r="I56" s="107"/>
      <c r="J56" s="107"/>
      <c r="K56" s="107"/>
      <c r="L56" s="161"/>
      <c r="M56" s="161"/>
      <c r="N56" s="161"/>
      <c r="O56" s="107"/>
      <c r="P56" s="107"/>
      <c r="Q56" s="107"/>
      <c r="R56" s="107"/>
    </row>
    <row r="57" spans="1:50">
      <c r="A57" s="107"/>
      <c r="B57" s="107"/>
      <c r="C57" s="107"/>
      <c r="D57" s="169"/>
      <c r="E57" s="161"/>
      <c r="F57" s="107"/>
      <c r="G57" s="107"/>
      <c r="H57" s="107"/>
      <c r="I57" s="107"/>
      <c r="J57" s="107"/>
      <c r="K57" s="107"/>
      <c r="L57" s="161"/>
      <c r="M57" s="161"/>
      <c r="N57" s="161"/>
      <c r="O57" s="107"/>
      <c r="P57" s="107"/>
      <c r="Q57" s="107"/>
      <c r="R57" s="107"/>
    </row>
    <row r="58" spans="1:50">
      <c r="A58" s="107"/>
      <c r="B58" s="107"/>
      <c r="C58" s="107"/>
      <c r="D58" s="169"/>
      <c r="E58" s="161"/>
      <c r="F58" s="107"/>
      <c r="G58" s="107"/>
      <c r="H58" s="107"/>
      <c r="I58" s="107"/>
      <c r="J58" s="107"/>
      <c r="K58" s="107"/>
      <c r="L58" s="161"/>
      <c r="M58" s="161"/>
      <c r="N58" s="161"/>
      <c r="O58" s="107"/>
      <c r="P58" s="107"/>
      <c r="Q58" s="107"/>
      <c r="R58" s="107"/>
    </row>
    <row r="59" spans="1:50">
      <c r="A59" s="107"/>
      <c r="B59" s="107"/>
      <c r="C59" s="107"/>
      <c r="D59" s="169"/>
      <c r="E59" s="161"/>
      <c r="F59" s="107"/>
      <c r="G59" s="107"/>
      <c r="H59" s="107"/>
      <c r="I59" s="107"/>
      <c r="J59" s="107"/>
      <c r="K59" s="107"/>
      <c r="L59" s="161"/>
      <c r="M59" s="161"/>
      <c r="N59" s="161"/>
      <c r="O59" s="107"/>
      <c r="P59" s="107"/>
      <c r="Q59" s="107"/>
      <c r="R59" s="107"/>
    </row>
    <row r="60" spans="1:50">
      <c r="A60" s="107"/>
      <c r="B60" s="107"/>
      <c r="C60" s="107"/>
      <c r="D60" s="169"/>
      <c r="E60" s="161"/>
      <c r="F60" s="107"/>
      <c r="G60" s="107"/>
      <c r="H60" s="107"/>
      <c r="I60" s="107"/>
      <c r="J60" s="107"/>
      <c r="K60" s="107"/>
      <c r="L60" s="161"/>
      <c r="M60" s="161"/>
      <c r="N60" s="161"/>
      <c r="O60" s="107"/>
      <c r="P60" s="107"/>
      <c r="Q60" s="107"/>
      <c r="R60" s="107"/>
    </row>
    <row r="61" spans="1:50">
      <c r="A61" s="107"/>
      <c r="B61" s="107"/>
      <c r="C61" s="107"/>
      <c r="D61" s="169"/>
      <c r="E61" s="161"/>
      <c r="F61" s="107"/>
      <c r="G61" s="107"/>
      <c r="H61" s="107"/>
      <c r="I61" s="107"/>
      <c r="J61" s="107"/>
      <c r="K61" s="107"/>
      <c r="L61" s="161"/>
      <c r="M61" s="161"/>
      <c r="N61" s="161"/>
      <c r="O61" s="107"/>
      <c r="P61" s="107"/>
      <c r="Q61" s="107"/>
      <c r="R61" s="107"/>
    </row>
    <row r="62" spans="1:50">
      <c r="A62" s="107"/>
      <c r="B62" s="107"/>
      <c r="C62" s="107"/>
      <c r="D62" s="169"/>
      <c r="E62" s="161"/>
      <c r="F62" s="107"/>
      <c r="G62" s="107"/>
      <c r="H62" s="107"/>
      <c r="I62" s="107"/>
      <c r="J62" s="107"/>
      <c r="K62" s="107"/>
      <c r="L62" s="161"/>
      <c r="M62" s="161"/>
      <c r="N62" s="161"/>
      <c r="O62" s="107"/>
      <c r="P62" s="107"/>
      <c r="Q62" s="107"/>
      <c r="R62" s="107"/>
    </row>
    <row r="63" spans="1:50">
      <c r="A63" s="107"/>
      <c r="B63" s="107"/>
      <c r="C63" s="107"/>
      <c r="D63" s="169"/>
      <c r="E63" s="161"/>
      <c r="F63" s="107"/>
      <c r="G63" s="107"/>
      <c r="H63" s="107"/>
      <c r="I63" s="107"/>
      <c r="J63" s="107"/>
      <c r="K63" s="107"/>
      <c r="L63" s="161"/>
      <c r="M63" s="161"/>
      <c r="N63" s="161"/>
      <c r="O63" s="107"/>
      <c r="P63" s="107"/>
      <c r="Q63" s="107"/>
      <c r="R63" s="107"/>
    </row>
    <row r="64" spans="1:50">
      <c r="A64" s="107"/>
      <c r="B64" s="107"/>
      <c r="C64" s="107"/>
      <c r="D64" s="169"/>
      <c r="E64" s="161"/>
      <c r="F64" s="107"/>
      <c r="G64" s="107"/>
      <c r="H64" s="107"/>
      <c r="I64" s="107"/>
      <c r="J64" s="107"/>
      <c r="K64" s="107"/>
      <c r="L64" s="161"/>
      <c r="M64" s="161"/>
      <c r="N64" s="161"/>
      <c r="O64" s="107"/>
      <c r="P64" s="107"/>
      <c r="Q64" s="107"/>
      <c r="R64" s="107"/>
    </row>
    <row r="65" spans="1:18">
      <c r="A65" s="107"/>
      <c r="B65" s="107"/>
      <c r="C65" s="107"/>
      <c r="D65" s="169"/>
      <c r="E65" s="161"/>
      <c r="F65" s="107"/>
      <c r="G65" s="107"/>
      <c r="H65" s="107"/>
      <c r="I65" s="107"/>
      <c r="J65" s="107"/>
      <c r="K65" s="107"/>
      <c r="L65" s="161"/>
      <c r="M65" s="161"/>
      <c r="N65" s="161"/>
      <c r="O65" s="107"/>
      <c r="P65" s="107"/>
      <c r="Q65" s="107"/>
      <c r="R65" s="107"/>
    </row>
    <row r="66" spans="1:18">
      <c r="A66" s="107"/>
      <c r="B66" s="107"/>
      <c r="C66" s="107"/>
      <c r="D66" s="169"/>
      <c r="E66" s="161"/>
      <c r="F66" s="107"/>
      <c r="G66" s="107"/>
      <c r="H66" s="107"/>
      <c r="I66" s="107"/>
      <c r="J66" s="107"/>
      <c r="K66" s="107"/>
      <c r="L66" s="161"/>
      <c r="M66" s="161"/>
      <c r="N66" s="161"/>
      <c r="O66" s="107"/>
      <c r="P66" s="107"/>
      <c r="Q66" s="107"/>
      <c r="R66" s="107"/>
    </row>
    <row r="67" spans="1:18">
      <c r="A67" s="107"/>
      <c r="B67" s="107"/>
      <c r="C67" s="107"/>
      <c r="D67" s="169"/>
      <c r="E67" s="161"/>
      <c r="F67" s="107"/>
      <c r="G67" s="107"/>
      <c r="H67" s="107"/>
      <c r="I67" s="107"/>
      <c r="J67" s="107"/>
      <c r="K67" s="107"/>
      <c r="L67" s="161"/>
      <c r="M67" s="161"/>
      <c r="N67" s="161"/>
      <c r="O67" s="107"/>
      <c r="P67" s="107"/>
      <c r="Q67" s="107"/>
      <c r="R67" s="107"/>
    </row>
    <row r="68" spans="1:18">
      <c r="A68" s="107"/>
      <c r="B68" s="107"/>
      <c r="C68" s="107"/>
      <c r="D68" s="169"/>
      <c r="E68" s="161"/>
      <c r="F68" s="107"/>
      <c r="G68" s="107"/>
      <c r="H68" s="107"/>
      <c r="I68" s="107"/>
      <c r="J68" s="107"/>
      <c r="K68" s="107"/>
      <c r="L68" s="161"/>
      <c r="M68" s="161"/>
      <c r="N68" s="161"/>
      <c r="O68" s="107"/>
      <c r="P68" s="107"/>
      <c r="Q68" s="107"/>
      <c r="R68" s="107"/>
    </row>
    <row r="69" spans="1:18">
      <c r="A69" s="107"/>
      <c r="B69" s="107"/>
      <c r="C69" s="107"/>
      <c r="D69" s="169"/>
      <c r="E69" s="161"/>
      <c r="F69" s="107"/>
      <c r="G69" s="107"/>
      <c r="H69" s="107"/>
      <c r="I69" s="107"/>
      <c r="J69" s="107"/>
      <c r="K69" s="107"/>
      <c r="L69" s="161"/>
      <c r="M69" s="161"/>
      <c r="N69" s="161"/>
      <c r="O69" s="107"/>
      <c r="P69" s="107"/>
      <c r="Q69" s="107"/>
      <c r="R69" s="107"/>
    </row>
    <row r="70" spans="1:18">
      <c r="B70" s="107"/>
      <c r="C70" s="107"/>
      <c r="D70" s="169"/>
      <c r="E70" s="161"/>
      <c r="F70" s="107"/>
      <c r="G70" s="107"/>
      <c r="H70" s="107"/>
      <c r="I70" s="107"/>
      <c r="J70" s="107"/>
      <c r="K70" s="107"/>
      <c r="L70" s="161"/>
      <c r="M70" s="161"/>
      <c r="N70" s="161"/>
      <c r="O70" s="107"/>
      <c r="P70" s="107"/>
      <c r="Q70" s="107"/>
      <c r="R70" s="107"/>
    </row>
    <row r="71" spans="1:18">
      <c r="B71" s="107"/>
      <c r="C71" s="107"/>
      <c r="D71" s="169"/>
      <c r="E71" s="161"/>
      <c r="F71" s="107"/>
      <c r="G71" s="107"/>
      <c r="H71" s="107"/>
      <c r="I71" s="107"/>
      <c r="J71" s="107"/>
      <c r="K71" s="107"/>
      <c r="L71" s="161"/>
      <c r="M71" s="161"/>
      <c r="N71" s="161"/>
      <c r="O71" s="107"/>
      <c r="P71" s="107"/>
      <c r="Q71" s="107"/>
      <c r="R71" s="107"/>
    </row>
    <row r="72" spans="1:18">
      <c r="B72" s="107"/>
      <c r="C72" s="107"/>
      <c r="D72" s="169"/>
      <c r="E72" s="161"/>
      <c r="F72" s="107"/>
      <c r="G72" s="107"/>
      <c r="H72" s="107"/>
      <c r="I72" s="107"/>
      <c r="J72" s="107"/>
      <c r="K72" s="107"/>
      <c r="L72" s="161"/>
      <c r="M72" s="161"/>
      <c r="N72" s="161"/>
      <c r="O72" s="107"/>
      <c r="P72" s="107"/>
      <c r="Q72" s="107"/>
      <c r="R72" s="107"/>
    </row>
    <row r="73" spans="1:18">
      <c r="B73" s="107"/>
      <c r="C73" s="107"/>
      <c r="D73" s="169"/>
      <c r="E73" s="161"/>
      <c r="F73" s="107"/>
      <c r="G73" s="107"/>
      <c r="H73" s="107"/>
      <c r="I73" s="107"/>
      <c r="J73" s="107"/>
      <c r="K73" s="107"/>
      <c r="L73" s="161"/>
      <c r="M73" s="161"/>
      <c r="N73" s="161"/>
      <c r="O73" s="107"/>
      <c r="P73" s="107"/>
      <c r="Q73" s="107"/>
      <c r="R73" s="107"/>
    </row>
    <row r="74" spans="1:18">
      <c r="B74" s="107"/>
      <c r="C74" s="107"/>
      <c r="D74" s="169"/>
      <c r="E74" s="161"/>
      <c r="F74" s="107"/>
      <c r="G74" s="107"/>
      <c r="H74" s="107"/>
      <c r="I74" s="107"/>
      <c r="J74" s="107"/>
      <c r="K74" s="107"/>
      <c r="L74" s="161"/>
      <c r="M74" s="161"/>
      <c r="N74" s="161"/>
      <c r="O74" s="107"/>
      <c r="P74" s="107"/>
      <c r="Q74" s="107"/>
      <c r="R74" s="107"/>
    </row>
    <row r="75" spans="1:18">
      <c r="B75" s="107"/>
      <c r="C75" s="107"/>
      <c r="D75" s="169"/>
      <c r="E75" s="161"/>
      <c r="F75" s="107"/>
      <c r="G75" s="107"/>
      <c r="H75" s="107"/>
      <c r="I75" s="107"/>
      <c r="J75" s="107"/>
      <c r="K75" s="107"/>
      <c r="L75" s="161"/>
      <c r="M75" s="161"/>
      <c r="N75" s="161"/>
      <c r="O75" s="107"/>
      <c r="P75" s="107"/>
      <c r="Q75" s="107"/>
      <c r="R75" s="107"/>
    </row>
    <row r="76" spans="1:18">
      <c r="B76" s="107"/>
      <c r="C76" s="107"/>
      <c r="D76" s="169"/>
      <c r="E76" s="161"/>
      <c r="F76" s="107"/>
      <c r="G76" s="107"/>
      <c r="H76" s="107"/>
      <c r="I76" s="107"/>
      <c r="J76" s="107"/>
      <c r="K76" s="107"/>
      <c r="L76" s="161"/>
      <c r="M76" s="161"/>
      <c r="N76" s="161"/>
      <c r="O76" s="107"/>
      <c r="P76" s="107"/>
      <c r="Q76" s="107"/>
      <c r="R76" s="107"/>
    </row>
    <row r="77" spans="1:18">
      <c r="B77" s="107"/>
      <c r="C77" s="107"/>
      <c r="D77" s="169"/>
      <c r="E77" s="161"/>
      <c r="F77" s="107"/>
      <c r="G77" s="107"/>
      <c r="H77" s="107"/>
      <c r="I77" s="107"/>
      <c r="J77" s="107"/>
      <c r="K77" s="107"/>
      <c r="L77" s="161"/>
      <c r="M77" s="161"/>
      <c r="N77" s="161"/>
      <c r="O77" s="107"/>
      <c r="P77" s="107"/>
      <c r="Q77" s="107"/>
      <c r="R77" s="107"/>
    </row>
  </sheetData>
  <sheetProtection formatCells="0" formatColumns="0" formatRows="0" insertColumns="0" insertRows="0" deleteColumns="0" deleteRows="0" sort="0"/>
  <autoFilter ref="A13:BA27">
    <filterColumn colId="1" showButton="0"/>
  </autoFilter>
  <dataConsolidate/>
  <mergeCells count="52">
    <mergeCell ref="Q41:S41"/>
    <mergeCell ref="AB41:AD41"/>
    <mergeCell ref="Q42:S42"/>
    <mergeCell ref="AB42:AD42"/>
    <mergeCell ref="B31:R31"/>
    <mergeCell ref="AB33:AD33"/>
    <mergeCell ref="Q35:S35"/>
    <mergeCell ref="Q36:S36"/>
    <mergeCell ref="Q40:S40"/>
    <mergeCell ref="AB40:AD40"/>
    <mergeCell ref="AF10:AF11"/>
    <mergeCell ref="B13:C13"/>
    <mergeCell ref="B26:D26"/>
    <mergeCell ref="B27:D27"/>
    <mergeCell ref="A29:B29"/>
    <mergeCell ref="B30:R30"/>
    <mergeCell ref="AH9:AH12"/>
    <mergeCell ref="AL9:AM11"/>
    <mergeCell ref="AO9:AO12"/>
    <mergeCell ref="S10:S12"/>
    <mergeCell ref="T10:T12"/>
    <mergeCell ref="V10:V12"/>
    <mergeCell ref="W10:W12"/>
    <mergeCell ref="X10:X12"/>
    <mergeCell ref="Y10:Y11"/>
    <mergeCell ref="AA10:AA12"/>
    <mergeCell ref="L9:L12"/>
    <mergeCell ref="N9:N12"/>
    <mergeCell ref="P9:P12"/>
    <mergeCell ref="Q9:Q12"/>
    <mergeCell ref="R9:R12"/>
    <mergeCell ref="T9:AE9"/>
    <mergeCell ref="AB10:AB12"/>
    <mergeCell ref="AC10:AC12"/>
    <mergeCell ref="AD10:AD12"/>
    <mergeCell ref="AE10:AE12"/>
    <mergeCell ref="A6:B6"/>
    <mergeCell ref="D6:H6"/>
    <mergeCell ref="A7:B7"/>
    <mergeCell ref="D7:H7"/>
    <mergeCell ref="A9:A12"/>
    <mergeCell ref="B9:C12"/>
    <mergeCell ref="D9:D12"/>
    <mergeCell ref="E9:E12"/>
    <mergeCell ref="F9:F12"/>
    <mergeCell ref="H9:H12"/>
    <mergeCell ref="A2:AO2"/>
    <mergeCell ref="A3:AO3"/>
    <mergeCell ref="A4:B4"/>
    <mergeCell ref="D4:H4"/>
    <mergeCell ref="A5:B5"/>
    <mergeCell ref="D5:H5"/>
  </mergeCells>
  <dataValidations count="7">
    <dataValidation type="list" allowBlank="1" showInputMessage="1" showErrorMessage="1" sqref="S14:S25">
      <formula1>$AU$45:$AU$46</formula1>
    </dataValidation>
    <dataValidation type="list" allowBlank="1" showInputMessage="1" showErrorMessage="1" sqref="R14:R25">
      <formula1>$AR$45:$AR$56</formula1>
    </dataValidation>
    <dataValidation type="list" allowBlank="1" showInputMessage="1" showErrorMessage="1" sqref="Q14:Q25">
      <formula1>$AQ$45:$AQ$49</formula1>
    </dataValidation>
    <dataValidation type="list" allowBlank="1" showInputMessage="1" showErrorMessage="1" sqref="P14:P25">
      <formula1>$AT$45:$AT$47</formula1>
    </dataValidation>
    <dataValidation type="list" allowBlank="1" showInputMessage="1" showErrorMessage="1" sqref="AN14:AN25">
      <formula1>$AX$45:$AX$61</formula1>
    </dataValidation>
    <dataValidation type="list" allowBlank="1" showInputMessage="1" showErrorMessage="1" sqref="AH14:AH25">
      <formula1>$AS$45:$AS$46</formula1>
    </dataValidation>
    <dataValidation type="list" allowBlank="1" showInputMessage="1" showErrorMessage="1" sqref="F14:F25">
      <formula1>#REF!</formula1>
    </dataValidation>
  </dataValidations>
  <hyperlinks>
    <hyperlink ref="D15" r:id="rId1" display="https://sirup.lkpp.go.id/sirup/rup/detailPaketPenyedia/5558557"/>
  </hyperlinks>
  <printOptions horizontalCentered="1"/>
  <pageMargins left="1.3" right="0.15748031496063" top="0.23622047244094499" bottom="0.23622047244094499" header="0.196850393700787" footer="0.196850393700787"/>
  <pageSetup paperSize="5" scale="55" orientation="landscape" horizontalDpi="4294967293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8"/>
  <sheetViews>
    <sheetView view="pageBreakPreview" zoomScale="72" zoomScaleNormal="95" zoomScaleSheetLayoutView="72" workbookViewId="0">
      <selection activeCell="L25" sqref="L25"/>
    </sheetView>
  </sheetViews>
  <sheetFormatPr defaultColWidth="9.109375" defaultRowHeight="14.4"/>
  <cols>
    <col min="1" max="1" width="5.44140625" style="38" customWidth="1"/>
    <col min="2" max="2" width="14.5546875" style="38" customWidth="1"/>
    <col min="3" max="3" width="3.109375" style="38" customWidth="1"/>
    <col min="4" max="4" width="24" style="167" customWidth="1"/>
    <col min="5" max="5" width="8.33203125" style="151" customWidth="1"/>
    <col min="6" max="6" width="12.109375" style="38" customWidth="1"/>
    <col min="7" max="7" width="8.33203125" style="38" hidden="1" customWidth="1"/>
    <col min="8" max="8" width="11.6640625" style="38" customWidth="1"/>
    <col min="9" max="9" width="3" style="38" hidden="1" customWidth="1"/>
    <col min="10" max="10" width="3.6640625" style="38" hidden="1" customWidth="1"/>
    <col min="11" max="11" width="3.88671875" style="38" hidden="1" customWidth="1"/>
    <col min="12" max="12" width="6.44140625" style="151" customWidth="1"/>
    <col min="13" max="13" width="11" style="151" hidden="1" customWidth="1"/>
    <col min="14" max="14" width="6" style="151" customWidth="1"/>
    <col min="15" max="15" width="11" style="38" hidden="1" customWidth="1"/>
    <col min="16" max="16" width="8.109375" style="38" customWidth="1"/>
    <col min="17" max="17" width="16.6640625" style="38" customWidth="1"/>
    <col min="18" max="18" width="13.88671875" style="38" customWidth="1"/>
    <col min="19" max="19" width="11" style="38" customWidth="1"/>
    <col min="20" max="20" width="0.109375" style="38" customWidth="1"/>
    <col min="21" max="21" width="2" style="38" hidden="1" customWidth="1"/>
    <col min="22" max="22" width="12.44140625" style="38" customWidth="1"/>
    <col min="23" max="23" width="15" style="38" customWidth="1"/>
    <col min="24" max="24" width="15.109375" style="38" hidden="1" customWidth="1"/>
    <col min="25" max="25" width="14.88671875" style="38" hidden="1" customWidth="1"/>
    <col min="26" max="26" width="13.77734375" style="38" bestFit="1" customWidth="1"/>
    <col min="27" max="27" width="14.88671875" style="38" customWidth="1"/>
    <col min="28" max="28" width="15.6640625" style="38" customWidth="1"/>
    <col min="29" max="29" width="13.44140625" style="38" customWidth="1"/>
    <col min="30" max="30" width="11.5546875" style="38" customWidth="1"/>
    <col min="31" max="32" width="10.6640625" style="38" hidden="1" customWidth="1"/>
    <col min="33" max="33" width="13.6640625" style="38" bestFit="1" customWidth="1"/>
    <col min="34" max="34" width="10.88671875" style="38" customWidth="1"/>
    <col min="35" max="39" width="8" style="38" hidden="1" customWidth="1"/>
    <col min="40" max="40" width="11.5546875" style="38" customWidth="1"/>
    <col min="41" max="41" width="11.6640625" style="38" customWidth="1"/>
    <col min="42" max="42" width="14.88671875" style="38" bestFit="1" customWidth="1"/>
    <col min="43" max="43" width="47.109375" style="38" bestFit="1" customWidth="1"/>
    <col min="44" max="44" width="33.5546875" style="38" bestFit="1" customWidth="1"/>
    <col min="45" max="45" width="18.6640625" style="38" bestFit="1" customWidth="1"/>
    <col min="46" max="47" width="16.33203125" style="38" bestFit="1" customWidth="1"/>
    <col min="48" max="48" width="20.33203125" style="38" bestFit="1" customWidth="1"/>
    <col min="49" max="49" width="9.109375" style="38" hidden="1" customWidth="1"/>
    <col min="50" max="50" width="35.88671875" style="38" bestFit="1" customWidth="1"/>
    <col min="51" max="53" width="0" style="38" hidden="1" customWidth="1"/>
    <col min="54" max="16384" width="9.109375" style="38"/>
  </cols>
  <sheetData>
    <row r="1" spans="1:43" ht="15.6">
      <c r="A1" s="115" t="s">
        <v>374</v>
      </c>
    </row>
    <row r="2" spans="1:43" ht="18">
      <c r="A2" s="315" t="s">
        <v>386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315"/>
      <c r="AM2" s="315"/>
      <c r="AN2" s="315"/>
      <c r="AO2" s="315"/>
    </row>
    <row r="3" spans="1:43" ht="15.6">
      <c r="A3" s="316" t="s">
        <v>387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316"/>
      <c r="AH3" s="316"/>
      <c r="AI3" s="316"/>
      <c r="AJ3" s="316"/>
      <c r="AK3" s="316"/>
      <c r="AL3" s="316"/>
      <c r="AM3" s="316"/>
      <c r="AN3" s="316"/>
      <c r="AO3" s="316"/>
    </row>
    <row r="4" spans="1:43">
      <c r="A4" s="317" t="s">
        <v>360</v>
      </c>
      <c r="B4" s="317"/>
      <c r="C4" s="120" t="s">
        <v>363</v>
      </c>
      <c r="D4" s="318" t="s">
        <v>511</v>
      </c>
      <c r="E4" s="318"/>
      <c r="F4" s="318"/>
      <c r="G4" s="318"/>
      <c r="H4" s="318"/>
      <c r="I4" s="126"/>
      <c r="J4" s="126"/>
      <c r="K4" s="126"/>
    </row>
    <row r="5" spans="1:43">
      <c r="A5" s="317" t="s">
        <v>361</v>
      </c>
      <c r="B5" s="317"/>
      <c r="C5" s="120" t="s">
        <v>363</v>
      </c>
      <c r="D5" s="318" t="s">
        <v>512</v>
      </c>
      <c r="E5" s="318"/>
      <c r="F5" s="318"/>
      <c r="G5" s="318"/>
      <c r="H5" s="318"/>
      <c r="I5" s="126"/>
      <c r="J5" s="126"/>
      <c r="K5" s="126"/>
    </row>
    <row r="6" spans="1:43">
      <c r="A6" s="317" t="s">
        <v>359</v>
      </c>
      <c r="B6" s="317"/>
      <c r="C6" s="120" t="s">
        <v>363</v>
      </c>
      <c r="D6" s="317" t="s">
        <v>513</v>
      </c>
      <c r="E6" s="317"/>
      <c r="F6" s="317"/>
      <c r="G6" s="317"/>
      <c r="H6" s="317"/>
      <c r="I6" s="120"/>
      <c r="J6" s="120"/>
      <c r="K6" s="120"/>
    </row>
    <row r="7" spans="1:43">
      <c r="A7" s="317" t="s">
        <v>362</v>
      </c>
      <c r="B7" s="317"/>
      <c r="C7" s="120" t="s">
        <v>363</v>
      </c>
      <c r="D7" s="319">
        <v>42674</v>
      </c>
      <c r="E7" s="319"/>
      <c r="F7" s="319"/>
      <c r="G7" s="319"/>
      <c r="H7" s="319"/>
      <c r="I7" s="127"/>
      <c r="J7" s="127"/>
      <c r="K7" s="127"/>
    </row>
    <row r="8" spans="1:43">
      <c r="B8" s="118"/>
      <c r="C8" s="118"/>
      <c r="D8" s="168"/>
    </row>
    <row r="9" spans="1:43" ht="18.75" customHeight="1">
      <c r="A9" s="305" t="s">
        <v>0</v>
      </c>
      <c r="B9" s="309" t="s">
        <v>380</v>
      </c>
      <c r="C9" s="310"/>
      <c r="D9" s="305" t="s">
        <v>381</v>
      </c>
      <c r="E9" s="304" t="s">
        <v>19</v>
      </c>
      <c r="F9" s="292" t="s">
        <v>5</v>
      </c>
      <c r="G9" s="227"/>
      <c r="H9" s="305" t="s">
        <v>382</v>
      </c>
      <c r="I9" s="222"/>
      <c r="J9" s="222"/>
      <c r="K9" s="222"/>
      <c r="L9" s="300" t="s">
        <v>370</v>
      </c>
      <c r="M9" s="230"/>
      <c r="N9" s="300" t="s">
        <v>371</v>
      </c>
      <c r="O9" s="227"/>
      <c r="P9" s="292" t="s">
        <v>29</v>
      </c>
      <c r="Q9" s="292" t="s">
        <v>319</v>
      </c>
      <c r="R9" s="292" t="s">
        <v>2</v>
      </c>
      <c r="S9" s="103"/>
      <c r="T9" s="307" t="s">
        <v>6</v>
      </c>
      <c r="U9" s="308"/>
      <c r="V9" s="308"/>
      <c r="W9" s="308"/>
      <c r="X9" s="308"/>
      <c r="Y9" s="308"/>
      <c r="Z9" s="308"/>
      <c r="AA9" s="308"/>
      <c r="AB9" s="308"/>
      <c r="AC9" s="308"/>
      <c r="AD9" s="308"/>
      <c r="AE9" s="308"/>
      <c r="AF9" s="103"/>
      <c r="AG9" s="103"/>
      <c r="AH9" s="292" t="s">
        <v>332</v>
      </c>
      <c r="AI9" s="222"/>
      <c r="AJ9" s="222"/>
      <c r="AK9" s="222"/>
      <c r="AL9" s="309" t="s">
        <v>383</v>
      </c>
      <c r="AM9" s="310"/>
      <c r="AN9" s="223"/>
      <c r="AO9" s="292" t="s">
        <v>384</v>
      </c>
      <c r="AP9" s="39"/>
    </row>
    <row r="10" spans="1:43" ht="17.25" customHeight="1">
      <c r="A10" s="305"/>
      <c r="B10" s="311"/>
      <c r="C10" s="312"/>
      <c r="D10" s="305"/>
      <c r="E10" s="304"/>
      <c r="F10" s="293"/>
      <c r="G10" s="228"/>
      <c r="H10" s="305"/>
      <c r="I10" s="226"/>
      <c r="J10" s="226"/>
      <c r="K10" s="226"/>
      <c r="L10" s="301"/>
      <c r="M10" s="231"/>
      <c r="N10" s="301"/>
      <c r="O10" s="228"/>
      <c r="P10" s="293"/>
      <c r="Q10" s="293"/>
      <c r="R10" s="293"/>
      <c r="S10" s="306" t="s">
        <v>12</v>
      </c>
      <c r="T10" s="305" t="s">
        <v>12</v>
      </c>
      <c r="U10" s="227"/>
      <c r="V10" s="292" t="s">
        <v>373</v>
      </c>
      <c r="W10" s="305" t="s">
        <v>372</v>
      </c>
      <c r="X10" s="292" t="s">
        <v>178</v>
      </c>
      <c r="Y10" s="292" t="s">
        <v>179</v>
      </c>
      <c r="Z10" s="227" t="s">
        <v>184</v>
      </c>
      <c r="AA10" s="305" t="s">
        <v>375</v>
      </c>
      <c r="AB10" s="292" t="s">
        <v>385</v>
      </c>
      <c r="AC10" s="292" t="s">
        <v>378</v>
      </c>
      <c r="AD10" s="305" t="s">
        <v>183</v>
      </c>
      <c r="AE10" s="307" t="s">
        <v>180</v>
      </c>
      <c r="AF10" s="292" t="s">
        <v>181</v>
      </c>
      <c r="AG10" s="227" t="s">
        <v>182</v>
      </c>
      <c r="AH10" s="293"/>
      <c r="AI10" s="224"/>
      <c r="AJ10" s="224"/>
      <c r="AK10" s="224"/>
      <c r="AL10" s="311"/>
      <c r="AM10" s="312"/>
      <c r="AN10" s="225" t="s">
        <v>316</v>
      </c>
      <c r="AO10" s="293"/>
      <c r="AP10" s="40"/>
      <c r="AQ10" s="38" t="s">
        <v>304</v>
      </c>
    </row>
    <row r="11" spans="1:43" ht="15" customHeight="1">
      <c r="A11" s="305"/>
      <c r="B11" s="311"/>
      <c r="C11" s="312"/>
      <c r="D11" s="305"/>
      <c r="E11" s="304"/>
      <c r="F11" s="293"/>
      <c r="G11" s="228"/>
      <c r="H11" s="305"/>
      <c r="I11" s="227" t="s">
        <v>368</v>
      </c>
      <c r="J11" s="227" t="s">
        <v>369</v>
      </c>
      <c r="K11" s="227"/>
      <c r="L11" s="301"/>
      <c r="M11" s="231"/>
      <c r="N11" s="301"/>
      <c r="O11" s="228"/>
      <c r="P11" s="293"/>
      <c r="Q11" s="293"/>
      <c r="R11" s="293"/>
      <c r="S11" s="306"/>
      <c r="T11" s="305"/>
      <c r="U11" s="228"/>
      <c r="V11" s="293"/>
      <c r="W11" s="305"/>
      <c r="X11" s="293"/>
      <c r="Y11" s="293"/>
      <c r="Z11" s="228" t="s">
        <v>182</v>
      </c>
      <c r="AA11" s="305"/>
      <c r="AB11" s="293"/>
      <c r="AC11" s="293"/>
      <c r="AD11" s="305"/>
      <c r="AE11" s="305"/>
      <c r="AF11" s="293"/>
      <c r="AG11" s="228" t="s">
        <v>184</v>
      </c>
      <c r="AH11" s="293"/>
      <c r="AI11" s="224" t="s">
        <v>135</v>
      </c>
      <c r="AJ11" s="224" t="s">
        <v>305</v>
      </c>
      <c r="AK11" s="224" t="s">
        <v>306</v>
      </c>
      <c r="AL11" s="311"/>
      <c r="AM11" s="312"/>
      <c r="AN11" s="225"/>
      <c r="AO11" s="293"/>
    </row>
    <row r="12" spans="1:43" ht="21.75" customHeight="1">
      <c r="A12" s="305"/>
      <c r="B12" s="320"/>
      <c r="C12" s="321"/>
      <c r="D12" s="305"/>
      <c r="E12" s="304"/>
      <c r="F12" s="303"/>
      <c r="G12" s="229"/>
      <c r="H12" s="305"/>
      <c r="I12" s="229"/>
      <c r="J12" s="229"/>
      <c r="K12" s="229"/>
      <c r="L12" s="302"/>
      <c r="M12" s="232"/>
      <c r="N12" s="302"/>
      <c r="O12" s="229"/>
      <c r="P12" s="303"/>
      <c r="Q12" s="303"/>
      <c r="R12" s="303"/>
      <c r="S12" s="306"/>
      <c r="T12" s="305"/>
      <c r="U12" s="229"/>
      <c r="V12" s="303"/>
      <c r="W12" s="305"/>
      <c r="X12" s="303"/>
      <c r="Y12" s="229"/>
      <c r="Z12" s="229"/>
      <c r="AA12" s="305"/>
      <c r="AB12" s="303"/>
      <c r="AC12" s="303"/>
      <c r="AD12" s="305"/>
      <c r="AE12" s="305"/>
      <c r="AF12" s="229"/>
      <c r="AG12" s="229"/>
      <c r="AH12" s="303"/>
      <c r="AI12" s="229"/>
      <c r="AJ12" s="229"/>
      <c r="AK12" s="229"/>
      <c r="AL12" s="221" t="s">
        <v>135</v>
      </c>
      <c r="AM12" s="221" t="s">
        <v>305</v>
      </c>
      <c r="AN12" s="229"/>
      <c r="AO12" s="303"/>
    </row>
    <row r="13" spans="1:43">
      <c r="A13" s="121">
        <v>1</v>
      </c>
      <c r="B13" s="294">
        <v>2</v>
      </c>
      <c r="C13" s="295"/>
      <c r="D13" s="121">
        <v>3</v>
      </c>
      <c r="E13" s="152">
        <v>4</v>
      </c>
      <c r="F13" s="121">
        <v>5</v>
      </c>
      <c r="G13" s="121"/>
      <c r="H13" s="121">
        <v>6</v>
      </c>
      <c r="I13" s="121"/>
      <c r="J13" s="121"/>
      <c r="K13" s="121"/>
      <c r="L13" s="152">
        <v>7</v>
      </c>
      <c r="M13" s="152"/>
      <c r="N13" s="152">
        <v>8</v>
      </c>
      <c r="O13" s="139"/>
      <c r="P13" s="137">
        <v>9</v>
      </c>
      <c r="Q13" s="121">
        <v>10</v>
      </c>
      <c r="R13" s="121">
        <v>11</v>
      </c>
      <c r="S13" s="121">
        <v>12</v>
      </c>
      <c r="T13" s="121">
        <v>20</v>
      </c>
      <c r="U13" s="121"/>
      <c r="V13" s="121">
        <v>13</v>
      </c>
      <c r="W13" s="121">
        <v>14</v>
      </c>
      <c r="X13" s="121">
        <v>15</v>
      </c>
      <c r="Y13" s="121">
        <v>16</v>
      </c>
      <c r="Z13" s="121">
        <v>17</v>
      </c>
      <c r="AA13" s="121">
        <v>18</v>
      </c>
      <c r="AB13" s="121">
        <v>19</v>
      </c>
      <c r="AC13" s="121">
        <v>20</v>
      </c>
      <c r="AD13" s="121">
        <v>21</v>
      </c>
      <c r="AE13" s="121">
        <v>20</v>
      </c>
      <c r="AF13" s="121">
        <v>21</v>
      </c>
      <c r="AG13" s="121">
        <v>22</v>
      </c>
      <c r="AH13" s="121">
        <v>22</v>
      </c>
      <c r="AI13" s="121">
        <v>23</v>
      </c>
      <c r="AJ13" s="121">
        <v>24</v>
      </c>
      <c r="AK13" s="121">
        <v>25</v>
      </c>
      <c r="AL13" s="121">
        <v>22</v>
      </c>
      <c r="AM13" s="121">
        <v>23</v>
      </c>
      <c r="AN13" s="121">
        <v>23</v>
      </c>
      <c r="AO13" s="121">
        <v>24</v>
      </c>
    </row>
    <row r="14" spans="1:43" ht="54" customHeight="1">
      <c r="A14" s="31">
        <v>6</v>
      </c>
      <c r="B14" s="173" t="s">
        <v>444</v>
      </c>
      <c r="C14" s="123">
        <v>1</v>
      </c>
      <c r="D14" s="201" t="s">
        <v>445</v>
      </c>
      <c r="E14" s="153">
        <f t="shared" ref="E14:E15" si="0">IF(LEN(D14)&gt;1,1,0)</f>
        <v>1</v>
      </c>
      <c r="F14" s="124" t="s">
        <v>364</v>
      </c>
      <c r="G14" s="124" t="str">
        <f t="shared" ref="G14:G15" si="1">IF(F14="KONSULTASI","A","B")</f>
        <v>B</v>
      </c>
      <c r="H14" s="32">
        <v>178490000</v>
      </c>
      <c r="I14" s="32">
        <f t="shared" ref="I14:I15" si="2">IF(AND(G14="A",H14&gt;50000000),2,4)</f>
        <v>4</v>
      </c>
      <c r="J14" s="32">
        <f t="shared" ref="J14:J15" si="3">IF(AND(G14="B",H14&gt;200000000),2,4)</f>
        <v>4</v>
      </c>
      <c r="K14" s="33">
        <f t="shared" ref="K14:K15" si="4">J14*I14</f>
        <v>16</v>
      </c>
      <c r="L14" s="162" t="str">
        <f t="shared" ref="L14:L15" si="5">IF(K14=8,1,"")</f>
        <v/>
      </c>
      <c r="M14" s="162" t="str">
        <f t="shared" ref="M14:M15" si="6">IF(L14=1,H14,"")</f>
        <v/>
      </c>
      <c r="N14" s="162">
        <f t="shared" ref="N14:N15" si="7">IF(K14=16,1,"")</f>
        <v>1</v>
      </c>
      <c r="O14" s="128">
        <f t="shared" ref="O14:O15" si="8">IF(N14=1,H14,"")</f>
        <v>178490000</v>
      </c>
      <c r="P14" s="33" t="s">
        <v>30</v>
      </c>
      <c r="Q14" s="33" t="s">
        <v>323</v>
      </c>
      <c r="R14" s="30" t="s">
        <v>315</v>
      </c>
      <c r="S14" s="31" t="s">
        <v>302</v>
      </c>
      <c r="T14" s="31">
        <f t="shared" ref="T14:T15" si="9">IF(S14="SUDAH",1,"")</f>
        <v>1</v>
      </c>
      <c r="U14" s="31">
        <f t="shared" ref="U14:U15" si="10">IF(S14="SUDAH",5,3)</f>
        <v>5</v>
      </c>
      <c r="V14" s="131">
        <f t="shared" ref="V14:V15" si="11">IF(T14=1,H14,"-")</f>
        <v>178490000</v>
      </c>
      <c r="W14" s="185" t="s">
        <v>518</v>
      </c>
      <c r="X14" s="186">
        <f t="shared" ref="X14:X15" si="12">IF(W14=0,"",1)</f>
        <v>1</v>
      </c>
      <c r="Y14" s="186" t="str">
        <f t="shared" ref="Y14:Y15" si="13">IF($W14=0,1,"")</f>
        <v/>
      </c>
      <c r="Z14" s="187">
        <f t="shared" ref="Z14:Z15" si="14">IF(X14=1,H14,"-")</f>
        <v>178490000</v>
      </c>
      <c r="AA14" s="188">
        <v>178003650</v>
      </c>
      <c r="AB14" s="183" t="s">
        <v>519</v>
      </c>
      <c r="AC14" s="145">
        <f>AA14</f>
        <v>178003650</v>
      </c>
      <c r="AD14" s="102">
        <v>42445</v>
      </c>
      <c r="AE14" s="133">
        <f t="shared" ref="AE14:AE15" si="15">IF(AD14=0,"",1)</f>
        <v>1</v>
      </c>
      <c r="AF14" s="136" t="str">
        <f t="shared" ref="AF14:AF15" si="16">IF(AD14=0,1,"")</f>
        <v/>
      </c>
      <c r="AG14" s="131">
        <f t="shared" ref="AG14:AG15" si="17">IF(AE14=1,$H14,"-")</f>
        <v>178490000</v>
      </c>
      <c r="AH14" s="31" t="s">
        <v>305</v>
      </c>
      <c r="AI14" s="34">
        <f t="shared" ref="AI14:AI15" si="18">IF(AH14="ULP",1,0)</f>
        <v>0</v>
      </c>
      <c r="AJ14" s="34">
        <f t="shared" ref="AJ14:AJ15" si="19">IF(AH14="ULP",0,1)</f>
        <v>1</v>
      </c>
      <c r="AK14" s="34">
        <f t="shared" ref="AK14:AK15" si="20">U14-AI14</f>
        <v>5</v>
      </c>
      <c r="AL14" s="34">
        <f t="shared" ref="AL14:AL15" si="21">IF(AK14=4,1,0)</f>
        <v>0</v>
      </c>
      <c r="AM14" s="34">
        <f t="shared" ref="AM14:AM15" si="22">IF(AK14=5,1,0)</f>
        <v>1</v>
      </c>
      <c r="AN14" s="31" t="s">
        <v>509</v>
      </c>
      <c r="AO14" s="189" t="s">
        <v>510</v>
      </c>
      <c r="AP14" s="105"/>
    </row>
    <row r="15" spans="1:43" ht="72" customHeight="1">
      <c r="A15" s="31"/>
      <c r="B15" s="171"/>
      <c r="C15" s="123">
        <f>C14+1</f>
        <v>2</v>
      </c>
      <c r="D15" s="207" t="s">
        <v>446</v>
      </c>
      <c r="E15" s="153">
        <f t="shared" si="0"/>
        <v>1</v>
      </c>
      <c r="F15" s="124" t="s">
        <v>364</v>
      </c>
      <c r="G15" s="124" t="str">
        <f t="shared" si="1"/>
        <v>B</v>
      </c>
      <c r="H15" s="32">
        <v>28500000</v>
      </c>
      <c r="I15" s="32">
        <f t="shared" si="2"/>
        <v>4</v>
      </c>
      <c r="J15" s="32">
        <f t="shared" si="3"/>
        <v>4</v>
      </c>
      <c r="K15" s="33">
        <f t="shared" si="4"/>
        <v>16</v>
      </c>
      <c r="L15" s="162" t="str">
        <f t="shared" si="5"/>
        <v/>
      </c>
      <c r="M15" s="162" t="str">
        <f t="shared" si="6"/>
        <v/>
      </c>
      <c r="N15" s="162">
        <f t="shared" si="7"/>
        <v>1</v>
      </c>
      <c r="O15" s="128">
        <f t="shared" si="8"/>
        <v>28500000</v>
      </c>
      <c r="P15" s="33" t="s">
        <v>30</v>
      </c>
      <c r="Q15" s="33" t="s">
        <v>323</v>
      </c>
      <c r="R15" s="30" t="s">
        <v>315</v>
      </c>
      <c r="S15" s="31" t="s">
        <v>303</v>
      </c>
      <c r="T15" s="31" t="str">
        <f t="shared" si="9"/>
        <v/>
      </c>
      <c r="U15" s="31">
        <f t="shared" si="10"/>
        <v>3</v>
      </c>
      <c r="V15" s="131" t="str">
        <f t="shared" si="11"/>
        <v>-</v>
      </c>
      <c r="W15" s="31"/>
      <c r="X15" s="133" t="str">
        <f t="shared" si="12"/>
        <v/>
      </c>
      <c r="Y15" s="133">
        <f t="shared" si="13"/>
        <v>1</v>
      </c>
      <c r="Z15" s="134" t="str">
        <f t="shared" si="14"/>
        <v>-</v>
      </c>
      <c r="AA15" s="32"/>
      <c r="AB15" s="32"/>
      <c r="AC15" s="145"/>
      <c r="AD15" s="102"/>
      <c r="AE15" s="133" t="str">
        <f t="shared" si="15"/>
        <v/>
      </c>
      <c r="AF15" s="136">
        <f t="shared" si="16"/>
        <v>1</v>
      </c>
      <c r="AG15" s="131" t="str">
        <f t="shared" si="17"/>
        <v>-</v>
      </c>
      <c r="AH15" s="31" t="s">
        <v>305</v>
      </c>
      <c r="AI15" s="34">
        <f t="shared" si="18"/>
        <v>0</v>
      </c>
      <c r="AJ15" s="34">
        <f t="shared" si="19"/>
        <v>1</v>
      </c>
      <c r="AK15" s="34">
        <f t="shared" si="20"/>
        <v>3</v>
      </c>
      <c r="AL15" s="34">
        <f t="shared" si="21"/>
        <v>0</v>
      </c>
      <c r="AM15" s="34">
        <f t="shared" si="22"/>
        <v>0</v>
      </c>
      <c r="AN15" s="31" t="s">
        <v>509</v>
      </c>
      <c r="AO15" s="206" t="s">
        <v>585</v>
      </c>
      <c r="AP15" s="105"/>
    </row>
    <row r="16" spans="1:43">
      <c r="A16" s="35"/>
      <c r="B16" s="296"/>
      <c r="C16" s="296"/>
      <c r="D16" s="297"/>
      <c r="E16" s="154">
        <f>SUBTOTAL(9,E14:E15)</f>
        <v>2</v>
      </c>
      <c r="F16" s="138"/>
      <c r="G16" s="125"/>
      <c r="H16" s="37">
        <f>SUBTOTAL(9,H14:H15)</f>
        <v>206990000</v>
      </c>
      <c r="I16" s="37"/>
      <c r="J16" s="37"/>
      <c r="K16" s="37"/>
      <c r="L16" s="163">
        <f>SUBTOTAL(9,L14:L15)</f>
        <v>0</v>
      </c>
      <c r="M16" s="163">
        <f>SUBTOTAL(9,M14:M15)</f>
        <v>0</v>
      </c>
      <c r="N16" s="163">
        <f>SUBTOTAL(9,N14:N15)</f>
        <v>2</v>
      </c>
      <c r="O16" s="129">
        <f>SUBTOTAL(9,O14:O15)</f>
        <v>206990000</v>
      </c>
      <c r="P16" s="106"/>
      <c r="Q16" s="106"/>
      <c r="R16" s="104">
        <f>SUBTOTAL(9,R14:R15)</f>
        <v>0</v>
      </c>
      <c r="S16" s="36">
        <f>T16</f>
        <v>1</v>
      </c>
      <c r="T16" s="36">
        <f>SUBTOTAL(9,T14:T15)</f>
        <v>1</v>
      </c>
      <c r="U16" s="36"/>
      <c r="V16" s="132">
        <f>SUBTOTAL(9,V14:V15)</f>
        <v>178490000</v>
      </c>
      <c r="W16" s="104">
        <f>SUBTOTAL(9,W14:W15)</f>
        <v>0</v>
      </c>
      <c r="X16" s="130">
        <f>SUBTOTAL(9,X14:X15)</f>
        <v>1</v>
      </c>
      <c r="Y16" s="130">
        <f>SUBTOTAL(9,Y14:Y15)</f>
        <v>1</v>
      </c>
      <c r="Z16" s="135">
        <f>SUBTOTAL(9,Z14:Z15)</f>
        <v>178490000</v>
      </c>
      <c r="AA16" s="37">
        <f>SUBTOTAL(9,AA14:AA15)</f>
        <v>178003650</v>
      </c>
      <c r="AB16" s="37"/>
      <c r="AC16" s="37">
        <f>SUBTOTAL(9,AC14:AC15)</f>
        <v>178003650</v>
      </c>
      <c r="AD16" s="104">
        <f>SUBTOTAL(9,AD14:AD15)</f>
        <v>42445</v>
      </c>
      <c r="AE16" s="130">
        <f>SUBTOTAL(9,AE14:AE15)</f>
        <v>1</v>
      </c>
      <c r="AF16" s="130">
        <f>SUBTOTAL(9,AF14:AF15)</f>
        <v>1</v>
      </c>
      <c r="AG16" s="132">
        <f>SUBTOTAL(9,AG14:AG15)</f>
        <v>178490000</v>
      </c>
      <c r="AH16" s="104">
        <f>SUBTOTAL(9,AH14:AH15)</f>
        <v>0</v>
      </c>
      <c r="AI16" s="130">
        <f>SUBTOTAL(9,AI14:AI15)</f>
        <v>0</v>
      </c>
      <c r="AJ16" s="130">
        <f>SUBTOTAL(9,AJ14:AJ15)</f>
        <v>2</v>
      </c>
      <c r="AK16" s="104"/>
      <c r="AL16" s="130">
        <f>SUBTOTAL(9,AL14:AL15)</f>
        <v>0</v>
      </c>
      <c r="AM16" s="130">
        <f>SUBTOTAL(9,AM14:AM15)</f>
        <v>1</v>
      </c>
      <c r="AN16" s="104"/>
      <c r="AO16" s="104">
        <f>SUBTOTAL(9,AO14:AO15)</f>
        <v>0</v>
      </c>
    </row>
    <row r="17" spans="1:50">
      <c r="A17" s="108"/>
      <c r="B17" s="298"/>
      <c r="C17" s="298"/>
      <c r="D17" s="299"/>
      <c r="E17" s="155"/>
      <c r="F17" s="109"/>
      <c r="G17" s="109"/>
      <c r="H17" s="109"/>
      <c r="I17" s="109"/>
      <c r="J17" s="109"/>
      <c r="K17" s="109"/>
      <c r="L17" s="155">
        <f>L16/$E$16*100</f>
        <v>0</v>
      </c>
      <c r="M17" s="155"/>
      <c r="N17" s="155">
        <f>N16/$E$16*100</f>
        <v>100</v>
      </c>
      <c r="O17" s="109"/>
      <c r="P17" s="109"/>
      <c r="Q17" s="109"/>
      <c r="R17" s="109"/>
      <c r="S17" s="110">
        <f>S16/$E$16*100</f>
        <v>50</v>
      </c>
      <c r="T17" s="109"/>
      <c r="U17" s="109"/>
      <c r="V17" s="109"/>
      <c r="W17" s="109"/>
      <c r="X17" s="110">
        <f>X16/$E$16*100</f>
        <v>50</v>
      </c>
      <c r="Y17" s="110">
        <f>Y16/$E$16*100</f>
        <v>50</v>
      </c>
      <c r="Z17" s="109"/>
      <c r="AA17" s="109"/>
      <c r="AB17" s="109"/>
      <c r="AC17" s="109"/>
      <c r="AD17" s="109"/>
      <c r="AE17" s="110">
        <f>AE16/$E$16*100</f>
        <v>50</v>
      </c>
      <c r="AF17" s="110">
        <f>AF16/$E$16*100</f>
        <v>50</v>
      </c>
      <c r="AG17" s="109"/>
      <c r="AH17" s="109"/>
      <c r="AI17" s="109"/>
      <c r="AJ17" s="109"/>
      <c r="AK17" s="109"/>
      <c r="AL17" s="110">
        <f>AL16/$E$16*100</f>
        <v>0</v>
      </c>
      <c r="AM17" s="110">
        <f>AM16/$E$16*100</f>
        <v>50</v>
      </c>
      <c r="AN17" s="109"/>
      <c r="AO17" s="109"/>
    </row>
    <row r="18" spans="1:50">
      <c r="A18" s="116"/>
      <c r="B18" s="41"/>
      <c r="C18" s="41"/>
      <c r="D18" s="146"/>
      <c r="E18" s="156"/>
      <c r="F18" s="41"/>
      <c r="G18" s="41"/>
      <c r="H18" s="218"/>
      <c r="I18" s="41"/>
      <c r="J18" s="41"/>
      <c r="K18" s="41"/>
      <c r="L18" s="156"/>
      <c r="M18" s="156"/>
      <c r="N18" s="156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</row>
    <row r="19" spans="1:50">
      <c r="A19" s="330" t="s">
        <v>376</v>
      </c>
      <c r="B19" s="330"/>
      <c r="C19" s="331"/>
      <c r="D19" s="331"/>
      <c r="E19" s="331"/>
      <c r="F19" s="331"/>
      <c r="G19" s="331"/>
      <c r="H19" s="332"/>
      <c r="I19" s="331"/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</row>
    <row r="20" spans="1:50">
      <c r="A20" s="333" t="s">
        <v>203</v>
      </c>
      <c r="B20" s="334" t="s">
        <v>377</v>
      </c>
      <c r="C20" s="334"/>
      <c r="D20" s="334"/>
      <c r="E20" s="334"/>
      <c r="F20" s="334"/>
      <c r="G20" s="334"/>
      <c r="H20" s="334"/>
      <c r="I20" s="334"/>
      <c r="J20" s="334"/>
      <c r="K20" s="334"/>
      <c r="L20" s="334"/>
      <c r="M20" s="334"/>
      <c r="N20" s="334"/>
      <c r="O20" s="334"/>
      <c r="P20" s="334"/>
      <c r="Q20" s="334"/>
      <c r="R20" s="334"/>
      <c r="S20" s="331"/>
      <c r="T20" s="331"/>
      <c r="U20" s="331"/>
      <c r="V20" s="33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</row>
    <row r="21" spans="1:50">
      <c r="A21" s="333" t="s">
        <v>207</v>
      </c>
      <c r="B21" s="334" t="s">
        <v>379</v>
      </c>
      <c r="C21" s="334"/>
      <c r="D21" s="334"/>
      <c r="E21" s="334"/>
      <c r="F21" s="334"/>
      <c r="G21" s="334"/>
      <c r="H21" s="334"/>
      <c r="I21" s="334"/>
      <c r="J21" s="334"/>
      <c r="K21" s="334"/>
      <c r="L21" s="334"/>
      <c r="M21" s="334"/>
      <c r="N21" s="334"/>
      <c r="O21" s="334"/>
      <c r="P21" s="334"/>
      <c r="Q21" s="334"/>
      <c r="R21" s="334"/>
      <c r="S21" s="331"/>
      <c r="T21" s="331"/>
      <c r="U21" s="331"/>
      <c r="V21" s="33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</row>
    <row r="22" spans="1:50">
      <c r="A22" s="333" t="s">
        <v>218</v>
      </c>
      <c r="B22" s="335" t="s">
        <v>388</v>
      </c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</row>
    <row r="23" spans="1:50">
      <c r="A23" s="322" t="s">
        <v>324</v>
      </c>
      <c r="B23" s="322"/>
      <c r="C23" s="322"/>
      <c r="D23" s="322"/>
      <c r="E23" s="322"/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22"/>
      <c r="S23" s="322"/>
      <c r="T23" s="322"/>
      <c r="U23" s="322"/>
      <c r="V23" s="322"/>
      <c r="W23" s="43"/>
      <c r="X23" s="43"/>
      <c r="Y23" s="43"/>
      <c r="Z23" s="43"/>
      <c r="AA23" s="43"/>
      <c r="AB23" s="313" t="s">
        <v>617</v>
      </c>
      <c r="AC23" s="313"/>
      <c r="AD23" s="313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Q23" s="38" t="s">
        <v>319</v>
      </c>
      <c r="AR23" s="38" t="s">
        <v>2</v>
      </c>
      <c r="AS23" s="38" t="s">
        <v>134</v>
      </c>
      <c r="AT23" s="38" t="s">
        <v>29</v>
      </c>
      <c r="AU23" s="38" t="s">
        <v>301</v>
      </c>
      <c r="AV23" s="38" t="s">
        <v>5</v>
      </c>
      <c r="AX23" s="38" t="s">
        <v>316</v>
      </c>
    </row>
    <row r="24" spans="1:50">
      <c r="A24" s="322"/>
      <c r="B24" s="322"/>
      <c r="C24" s="322"/>
      <c r="D24" s="322"/>
      <c r="E24" s="322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/>
      <c r="S24" s="322"/>
      <c r="T24" s="322"/>
      <c r="U24" s="322"/>
      <c r="V24" s="322"/>
      <c r="W24" s="43"/>
      <c r="X24" s="43"/>
      <c r="Y24" s="43"/>
      <c r="Z24" s="43"/>
      <c r="AA24" s="43"/>
      <c r="AB24" s="219"/>
      <c r="AC24" s="219"/>
      <c r="AD24" s="219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</row>
    <row r="25" spans="1:50">
      <c r="A25" s="140" t="s">
        <v>13</v>
      </c>
      <c r="B25" s="140"/>
      <c r="C25" s="140"/>
      <c r="D25" s="140"/>
      <c r="E25" s="157"/>
      <c r="F25" s="43"/>
      <c r="G25" s="43"/>
      <c r="H25" s="43"/>
      <c r="I25" s="43"/>
      <c r="J25" s="43"/>
      <c r="K25" s="43"/>
      <c r="L25" s="157"/>
      <c r="M25" s="157"/>
      <c r="N25" s="157"/>
      <c r="O25" s="43"/>
      <c r="P25" s="43"/>
      <c r="Q25" s="329" t="s">
        <v>621</v>
      </c>
      <c r="R25" s="329"/>
      <c r="S25" s="329"/>
      <c r="T25" s="43"/>
      <c r="U25" s="43"/>
      <c r="V25" s="43"/>
      <c r="W25" s="43"/>
      <c r="X25" s="42"/>
      <c r="Y25" s="42"/>
      <c r="Z25" s="42"/>
      <c r="AA25" s="43"/>
      <c r="AB25" s="111"/>
      <c r="AC25" s="111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Q25" s="38" t="s">
        <v>320</v>
      </c>
      <c r="AR25" s="151" t="s">
        <v>309</v>
      </c>
      <c r="AS25" s="38" t="s">
        <v>135</v>
      </c>
      <c r="AT25" s="38" t="s">
        <v>30</v>
      </c>
      <c r="AU25" s="38" t="s">
        <v>302</v>
      </c>
      <c r="AV25" s="38" t="s">
        <v>364</v>
      </c>
      <c r="AX25" s="38" t="s">
        <v>496</v>
      </c>
    </row>
    <row r="26" spans="1:50">
      <c r="A26" s="140" t="s">
        <v>325</v>
      </c>
      <c r="B26" s="140"/>
      <c r="C26" s="140"/>
      <c r="D26" s="140"/>
      <c r="E26" s="157"/>
      <c r="F26" s="43"/>
      <c r="G26" s="43"/>
      <c r="H26" s="43"/>
      <c r="I26" s="43"/>
      <c r="J26" s="43"/>
      <c r="K26" s="43"/>
      <c r="L26" s="157"/>
      <c r="M26" s="157"/>
      <c r="N26" s="157"/>
      <c r="O26" s="43"/>
      <c r="P26" s="43"/>
      <c r="Q26" s="329" t="s">
        <v>622</v>
      </c>
      <c r="R26" s="329"/>
      <c r="S26" s="329"/>
      <c r="T26" s="43"/>
      <c r="U26" s="43"/>
      <c r="V26" s="43"/>
      <c r="W26" s="43"/>
      <c r="X26" s="42"/>
      <c r="Y26" s="42"/>
      <c r="Z26" s="42"/>
      <c r="AA26" s="43"/>
      <c r="AB26" s="220"/>
      <c r="AC26" s="220" t="s">
        <v>32</v>
      </c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Q26" s="38" t="s">
        <v>321</v>
      </c>
      <c r="AR26" s="151" t="s">
        <v>308</v>
      </c>
      <c r="AS26" s="38" t="s">
        <v>305</v>
      </c>
      <c r="AT26" s="38" t="s">
        <v>299</v>
      </c>
      <c r="AU26" s="38" t="s">
        <v>303</v>
      </c>
      <c r="AV26" s="38" t="s">
        <v>365</v>
      </c>
      <c r="AX26" s="38" t="s">
        <v>503</v>
      </c>
    </row>
    <row r="27" spans="1:50">
      <c r="A27" s="141" t="s">
        <v>326</v>
      </c>
      <c r="B27" s="141" t="s">
        <v>327</v>
      </c>
      <c r="C27" s="141"/>
      <c r="D27" s="141"/>
      <c r="E27" s="158"/>
      <c r="F27" s="113"/>
      <c r="G27" s="113"/>
      <c r="H27" s="113"/>
      <c r="I27" s="113"/>
      <c r="J27" s="113"/>
      <c r="K27" s="113"/>
      <c r="L27" s="158"/>
      <c r="M27" s="158"/>
      <c r="N27" s="158"/>
      <c r="O27" s="113"/>
      <c r="P27" s="113"/>
      <c r="Q27" s="113"/>
      <c r="R27" s="113"/>
      <c r="S27" s="43"/>
      <c r="T27" s="43"/>
      <c r="U27" s="43"/>
      <c r="V27" s="43"/>
      <c r="W27" s="43"/>
      <c r="X27" s="42"/>
      <c r="Y27" s="42"/>
      <c r="Z27" s="42"/>
      <c r="AA27" s="43"/>
      <c r="AB27" s="220"/>
      <c r="AC27" s="220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Q27" s="38" t="s">
        <v>322</v>
      </c>
      <c r="AR27" s="151" t="s">
        <v>313</v>
      </c>
      <c r="AT27" s="38" t="s">
        <v>300</v>
      </c>
      <c r="AV27" s="38" t="s">
        <v>366</v>
      </c>
      <c r="AX27" s="176" t="s">
        <v>508</v>
      </c>
    </row>
    <row r="28" spans="1:50">
      <c r="A28" s="141" t="s">
        <v>328</v>
      </c>
      <c r="B28" s="141" t="s">
        <v>329</v>
      </c>
      <c r="C28" s="141"/>
      <c r="D28" s="141"/>
      <c r="E28" s="158"/>
      <c r="F28" s="113"/>
      <c r="G28" s="113"/>
      <c r="H28" s="113"/>
      <c r="I28" s="113"/>
      <c r="J28" s="113"/>
      <c r="K28" s="113"/>
      <c r="L28" s="158"/>
      <c r="M28" s="158"/>
      <c r="N28" s="158"/>
      <c r="O28" s="113"/>
      <c r="P28" s="113"/>
      <c r="Q28" s="113"/>
      <c r="R28" s="113"/>
      <c r="S28" s="43"/>
      <c r="T28" s="43"/>
      <c r="U28" s="43"/>
      <c r="V28" s="43"/>
      <c r="W28" s="43"/>
      <c r="X28" s="42"/>
      <c r="Y28" s="42"/>
      <c r="Z28" s="42"/>
      <c r="AA28" s="43"/>
      <c r="AB28" s="220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Q28" s="38" t="s">
        <v>323</v>
      </c>
      <c r="AR28" s="151" t="s">
        <v>307</v>
      </c>
      <c r="AV28" s="38" t="s">
        <v>367</v>
      </c>
      <c r="AX28" s="177" t="s">
        <v>509</v>
      </c>
    </row>
    <row r="29" spans="1:50">
      <c r="A29" s="141" t="s">
        <v>41</v>
      </c>
      <c r="B29" s="141" t="s">
        <v>333</v>
      </c>
      <c r="C29" s="141"/>
      <c r="D29" s="141"/>
      <c r="E29" s="158"/>
      <c r="F29" s="113"/>
      <c r="G29" s="113"/>
      <c r="H29" s="113"/>
      <c r="I29" s="113"/>
      <c r="J29" s="113"/>
      <c r="K29" s="113"/>
      <c r="L29" s="158"/>
      <c r="M29" s="158"/>
      <c r="N29" s="158"/>
      <c r="O29" s="113"/>
      <c r="P29" s="113"/>
      <c r="Q29" s="113"/>
      <c r="R29" s="113"/>
      <c r="S29" s="43"/>
      <c r="T29" s="43"/>
      <c r="U29" s="43"/>
      <c r="V29" s="43"/>
      <c r="W29" s="43"/>
      <c r="X29" s="42"/>
      <c r="Y29" s="42"/>
      <c r="Z29" s="42"/>
      <c r="AA29" s="43"/>
      <c r="AB29" s="111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R29" s="151" t="s">
        <v>311</v>
      </c>
      <c r="AX29" s="38" t="s">
        <v>507</v>
      </c>
    </row>
    <row r="30" spans="1:50">
      <c r="A30" s="141" t="s">
        <v>45</v>
      </c>
      <c r="B30" s="141" t="s">
        <v>330</v>
      </c>
      <c r="C30" s="141"/>
      <c r="D30" s="141"/>
      <c r="E30" s="158"/>
      <c r="F30" s="113"/>
      <c r="G30" s="113"/>
      <c r="H30" s="113"/>
      <c r="I30" s="113"/>
      <c r="J30" s="113"/>
      <c r="K30" s="113"/>
      <c r="L30" s="158"/>
      <c r="M30" s="158"/>
      <c r="N30" s="158"/>
      <c r="O30" s="113"/>
      <c r="P30" s="113"/>
      <c r="Q30" s="314" t="s">
        <v>618</v>
      </c>
      <c r="R30" s="314"/>
      <c r="S30" s="314"/>
      <c r="T30" s="43"/>
      <c r="U30" s="43"/>
      <c r="V30" s="43"/>
      <c r="W30" s="43"/>
      <c r="X30" s="43"/>
      <c r="Y30" s="43"/>
      <c r="Z30" s="43"/>
      <c r="AA30" s="43"/>
      <c r="AB30" s="314" t="s">
        <v>618</v>
      </c>
      <c r="AC30" s="314"/>
      <c r="AD30" s="314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R30" s="151" t="s">
        <v>314</v>
      </c>
    </row>
    <row r="31" spans="1:50">
      <c r="A31" s="141" t="s">
        <v>46</v>
      </c>
      <c r="B31" s="141" t="s">
        <v>331</v>
      </c>
      <c r="C31" s="141"/>
      <c r="D31" s="141"/>
      <c r="E31" s="158"/>
      <c r="F31" s="113"/>
      <c r="G31" s="113"/>
      <c r="H31" s="113"/>
      <c r="I31" s="113"/>
      <c r="J31" s="113"/>
      <c r="K31" s="113"/>
      <c r="L31" s="158"/>
      <c r="M31" s="158"/>
      <c r="N31" s="158"/>
      <c r="O31" s="113"/>
      <c r="P31" s="113"/>
      <c r="Q31" s="291" t="s">
        <v>619</v>
      </c>
      <c r="R31" s="291"/>
      <c r="S31" s="291"/>
      <c r="T31" s="43"/>
      <c r="U31" s="43"/>
      <c r="V31" s="43"/>
      <c r="W31" s="43"/>
      <c r="X31" s="42"/>
      <c r="Y31" s="42"/>
      <c r="Z31" s="42"/>
      <c r="AA31" s="43"/>
      <c r="AB31" s="291" t="s">
        <v>619</v>
      </c>
      <c r="AC31" s="291"/>
      <c r="AD31" s="291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R31" s="151" t="s">
        <v>312</v>
      </c>
    </row>
    <row r="32" spans="1:50">
      <c r="A32" s="141" t="s">
        <v>334</v>
      </c>
      <c r="B32" s="141" t="s">
        <v>335</v>
      </c>
      <c r="C32" s="141"/>
      <c r="D32" s="141"/>
      <c r="E32" s="158"/>
      <c r="F32" s="113"/>
      <c r="G32" s="113"/>
      <c r="H32" s="113"/>
      <c r="I32" s="113"/>
      <c r="J32" s="113"/>
      <c r="K32" s="113"/>
      <c r="L32" s="158"/>
      <c r="M32" s="158"/>
      <c r="N32" s="158"/>
      <c r="O32" s="113"/>
      <c r="P32" s="113"/>
      <c r="Q32" s="291" t="s">
        <v>620</v>
      </c>
      <c r="R32" s="291"/>
      <c r="S32" s="291"/>
      <c r="T32" s="43"/>
      <c r="U32" s="43"/>
      <c r="V32" s="43"/>
      <c r="W32" s="43"/>
      <c r="X32" s="42"/>
      <c r="Y32" s="42"/>
      <c r="Z32" s="42"/>
      <c r="AA32" s="43"/>
      <c r="AB32" s="291" t="s">
        <v>620</v>
      </c>
      <c r="AC32" s="291"/>
      <c r="AD32" s="291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R32" s="151" t="s">
        <v>315</v>
      </c>
    </row>
    <row r="33" spans="1:50">
      <c r="A33" s="141" t="s">
        <v>47</v>
      </c>
      <c r="B33" s="141" t="s">
        <v>336</v>
      </c>
      <c r="C33" s="141"/>
      <c r="D33" s="141"/>
      <c r="E33" s="158"/>
      <c r="F33" s="113"/>
      <c r="G33" s="113"/>
      <c r="H33" s="113"/>
      <c r="I33" s="113"/>
      <c r="J33" s="113"/>
      <c r="K33" s="113"/>
      <c r="L33" s="158"/>
      <c r="M33" s="158"/>
      <c r="N33" s="158"/>
      <c r="O33" s="113"/>
      <c r="P33" s="113"/>
      <c r="Q33" s="113"/>
      <c r="R33" s="11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R33" s="151" t="s">
        <v>317</v>
      </c>
    </row>
    <row r="34" spans="1:50">
      <c r="A34" s="141" t="s">
        <v>337</v>
      </c>
      <c r="B34" s="142" t="s">
        <v>338</v>
      </c>
      <c r="C34" s="142"/>
      <c r="D34" s="142"/>
      <c r="E34" s="159"/>
      <c r="F34" s="114"/>
      <c r="G34" s="114"/>
      <c r="H34" s="114"/>
      <c r="I34" s="114"/>
      <c r="J34" s="114"/>
      <c r="K34" s="114"/>
      <c r="L34" s="159"/>
      <c r="M34" s="159"/>
      <c r="N34" s="159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43"/>
      <c r="AC34" s="43"/>
      <c r="AD34" s="43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R34" s="151" t="s">
        <v>318</v>
      </c>
    </row>
    <row r="35" spans="1:50">
      <c r="A35" s="141" t="s">
        <v>339</v>
      </c>
      <c r="B35" s="142" t="s">
        <v>340</v>
      </c>
      <c r="C35" s="142"/>
      <c r="D35" s="142"/>
      <c r="E35" s="159"/>
      <c r="F35" s="114"/>
      <c r="G35" s="114"/>
      <c r="H35" s="114"/>
      <c r="I35" s="114"/>
      <c r="J35" s="114"/>
      <c r="K35" s="114"/>
      <c r="L35" s="159"/>
      <c r="M35" s="159"/>
      <c r="N35" s="159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R35" s="151"/>
    </row>
    <row r="36" spans="1:50">
      <c r="A36" s="141" t="s">
        <v>341</v>
      </c>
      <c r="B36" s="142" t="s">
        <v>342</v>
      </c>
      <c r="C36" s="142"/>
      <c r="D36" s="142"/>
      <c r="E36" s="159"/>
      <c r="F36" s="114"/>
      <c r="G36" s="114"/>
      <c r="H36" s="114"/>
      <c r="I36" s="114"/>
      <c r="J36" s="114"/>
      <c r="K36" s="114"/>
      <c r="L36" s="159"/>
      <c r="M36" s="159"/>
      <c r="N36" s="159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Q36" s="38" t="s">
        <v>320</v>
      </c>
      <c r="AR36" s="151" t="s">
        <v>309</v>
      </c>
      <c r="AS36" s="38" t="s">
        <v>305</v>
      </c>
      <c r="AU36" s="38" t="s">
        <v>302</v>
      </c>
      <c r="AV36" s="38" t="s">
        <v>364</v>
      </c>
      <c r="AX36" s="38" t="s">
        <v>496</v>
      </c>
    </row>
    <row r="37" spans="1:50">
      <c r="A37" s="141" t="s">
        <v>343</v>
      </c>
      <c r="B37" s="143" t="s">
        <v>344</v>
      </c>
      <c r="C37" s="143"/>
      <c r="D37" s="143"/>
      <c r="E37" s="160"/>
      <c r="F37" s="112"/>
      <c r="G37" s="112"/>
      <c r="H37" s="112"/>
      <c r="I37" s="112"/>
      <c r="J37" s="112"/>
      <c r="K37" s="112"/>
      <c r="L37" s="160"/>
      <c r="M37" s="160"/>
      <c r="N37" s="160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4"/>
      <c r="AC37" s="114"/>
      <c r="AD37" s="114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Q37" s="38" t="s">
        <v>321</v>
      </c>
      <c r="AR37" s="151" t="s">
        <v>308</v>
      </c>
      <c r="AS37" s="38" t="s">
        <v>135</v>
      </c>
      <c r="AU37" s="38" t="s">
        <v>303</v>
      </c>
      <c r="AV37" s="38" t="s">
        <v>365</v>
      </c>
      <c r="AX37" s="38" t="s">
        <v>503</v>
      </c>
    </row>
    <row r="38" spans="1:50">
      <c r="A38" s="141" t="s">
        <v>345</v>
      </c>
      <c r="B38" s="142" t="s">
        <v>346</v>
      </c>
      <c r="C38" s="142"/>
      <c r="D38" s="142"/>
      <c r="E38" s="159"/>
      <c r="F38" s="114"/>
      <c r="G38" s="114"/>
      <c r="H38" s="114"/>
      <c r="I38" s="114"/>
      <c r="J38" s="114"/>
      <c r="K38" s="114"/>
      <c r="L38" s="159"/>
      <c r="M38" s="159"/>
      <c r="N38" s="159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2"/>
      <c r="AC38" s="112"/>
      <c r="AD38" s="112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Q38" s="38" t="s">
        <v>322</v>
      </c>
      <c r="AR38" s="151" t="s">
        <v>313</v>
      </c>
      <c r="AV38" s="38" t="s">
        <v>366</v>
      </c>
      <c r="AX38" s="176" t="s">
        <v>508</v>
      </c>
    </row>
    <row r="39" spans="1:50">
      <c r="A39" s="141" t="s">
        <v>347</v>
      </c>
      <c r="B39" s="142" t="s">
        <v>348</v>
      </c>
      <c r="C39" s="142"/>
      <c r="D39" s="142"/>
      <c r="E39" s="159"/>
      <c r="F39" s="114"/>
      <c r="G39" s="114"/>
      <c r="H39" s="114"/>
      <c r="I39" s="114"/>
      <c r="J39" s="114"/>
      <c r="K39" s="114"/>
      <c r="L39" s="159"/>
      <c r="M39" s="159"/>
      <c r="N39" s="159"/>
      <c r="O39" s="114"/>
      <c r="P39" s="114"/>
      <c r="Q39" s="114"/>
      <c r="R39" s="114"/>
      <c r="S39" s="44"/>
      <c r="T39" s="44"/>
      <c r="U39" s="44"/>
      <c r="V39" s="44"/>
      <c r="W39" s="44"/>
      <c r="X39" s="44"/>
      <c r="Y39" s="44"/>
      <c r="Z39" s="44"/>
      <c r="AA39" s="44"/>
      <c r="AB39" s="114"/>
      <c r="AC39" s="114"/>
      <c r="AD39" s="11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Q39" s="38" t="s">
        <v>323</v>
      </c>
      <c r="AR39" s="151" t="s">
        <v>307</v>
      </c>
      <c r="AV39" s="38" t="s">
        <v>367</v>
      </c>
      <c r="AX39" s="177" t="s">
        <v>509</v>
      </c>
    </row>
    <row r="40" spans="1:50">
      <c r="A40" s="141" t="s">
        <v>349</v>
      </c>
      <c r="B40" s="142" t="s">
        <v>350</v>
      </c>
      <c r="C40" s="142"/>
      <c r="D40" s="144"/>
      <c r="E40" s="161"/>
      <c r="F40" s="107"/>
      <c r="G40" s="107"/>
      <c r="H40" s="107"/>
      <c r="I40" s="107"/>
      <c r="J40" s="107"/>
      <c r="K40" s="107"/>
      <c r="L40" s="161"/>
      <c r="M40" s="161"/>
      <c r="N40" s="161"/>
      <c r="O40" s="107"/>
      <c r="P40" s="107"/>
      <c r="Q40" s="107"/>
      <c r="R40" s="107"/>
      <c r="AB40" s="44"/>
      <c r="AC40" s="44"/>
      <c r="AD40" s="44"/>
      <c r="AR40" s="151" t="s">
        <v>310</v>
      </c>
      <c r="AX40" s="178" t="s">
        <v>500</v>
      </c>
    </row>
    <row r="41" spans="1:50">
      <c r="A41" s="141" t="s">
        <v>351</v>
      </c>
      <c r="B41" s="142" t="s">
        <v>352</v>
      </c>
      <c r="C41" s="142"/>
      <c r="D41" s="144"/>
      <c r="E41" s="161"/>
      <c r="F41" s="107"/>
      <c r="G41" s="107"/>
      <c r="H41" s="107"/>
      <c r="I41" s="107"/>
      <c r="J41" s="107"/>
      <c r="K41" s="107"/>
      <c r="L41" s="161"/>
      <c r="M41" s="161"/>
      <c r="N41" s="161"/>
      <c r="O41" s="107"/>
      <c r="P41" s="107"/>
      <c r="Q41" s="107"/>
      <c r="R41" s="107"/>
      <c r="AR41" s="151" t="s">
        <v>311</v>
      </c>
      <c r="AX41" s="38" t="s">
        <v>507</v>
      </c>
    </row>
    <row r="42" spans="1:50">
      <c r="A42" s="141" t="s">
        <v>55</v>
      </c>
      <c r="B42" s="142" t="s">
        <v>353</v>
      </c>
      <c r="C42" s="142"/>
      <c r="D42" s="144"/>
      <c r="E42" s="161"/>
      <c r="F42" s="107"/>
      <c r="G42" s="107"/>
      <c r="H42" s="107"/>
      <c r="I42" s="107"/>
      <c r="J42" s="107"/>
      <c r="K42" s="107"/>
      <c r="L42" s="161"/>
      <c r="M42" s="161"/>
      <c r="N42" s="161"/>
      <c r="O42" s="107"/>
      <c r="P42" s="107"/>
      <c r="Q42" s="107"/>
      <c r="R42" s="107"/>
      <c r="AR42" s="151" t="s">
        <v>314</v>
      </c>
    </row>
    <row r="43" spans="1:50">
      <c r="A43" s="141" t="s">
        <v>153</v>
      </c>
      <c r="B43" s="142" t="s">
        <v>354</v>
      </c>
      <c r="C43" s="142"/>
      <c r="D43" s="144"/>
      <c r="E43" s="161"/>
      <c r="F43" s="107"/>
      <c r="G43" s="107"/>
      <c r="H43" s="107"/>
      <c r="I43" s="107"/>
      <c r="J43" s="107"/>
      <c r="K43" s="107"/>
      <c r="L43" s="161"/>
      <c r="M43" s="161"/>
      <c r="N43" s="161"/>
      <c r="O43" s="107"/>
      <c r="P43" s="107"/>
      <c r="Q43" s="107"/>
      <c r="R43" s="107"/>
      <c r="AR43" s="151" t="s">
        <v>312</v>
      </c>
    </row>
    <row r="44" spans="1:50">
      <c r="A44" s="141" t="s">
        <v>355</v>
      </c>
      <c r="B44" s="142" t="s">
        <v>356</v>
      </c>
      <c r="C44" s="142"/>
      <c r="D44" s="144"/>
      <c r="E44" s="161"/>
      <c r="F44" s="107"/>
      <c r="G44" s="107"/>
      <c r="H44" s="107"/>
      <c r="I44" s="107"/>
      <c r="J44" s="107"/>
      <c r="K44" s="107"/>
      <c r="L44" s="161"/>
      <c r="M44" s="161"/>
      <c r="N44" s="161"/>
      <c r="O44" s="107"/>
      <c r="P44" s="107"/>
      <c r="Q44" s="107"/>
      <c r="R44" s="107"/>
      <c r="AR44" s="151" t="s">
        <v>315</v>
      </c>
    </row>
    <row r="45" spans="1:50">
      <c r="A45" s="107"/>
      <c r="B45" s="107"/>
      <c r="C45" s="107"/>
      <c r="D45" s="169"/>
      <c r="E45" s="161"/>
      <c r="F45" s="107"/>
      <c r="G45" s="107"/>
      <c r="H45" s="107"/>
      <c r="I45" s="107"/>
      <c r="J45" s="107"/>
      <c r="K45" s="107"/>
      <c r="L45" s="161"/>
      <c r="M45" s="161"/>
      <c r="N45" s="161"/>
      <c r="O45" s="107"/>
      <c r="P45" s="107"/>
      <c r="Q45" s="107"/>
      <c r="R45" s="107"/>
      <c r="AR45" s="151" t="s">
        <v>317</v>
      </c>
    </row>
    <row r="46" spans="1:50">
      <c r="A46" s="117" t="s">
        <v>357</v>
      </c>
      <c r="B46" s="107"/>
      <c r="C46" s="107"/>
      <c r="D46" s="169"/>
      <c r="E46" s="161"/>
      <c r="F46" s="107"/>
      <c r="G46" s="107"/>
      <c r="H46" s="107"/>
      <c r="I46" s="107"/>
      <c r="J46" s="107"/>
      <c r="K46" s="107"/>
      <c r="L46" s="161"/>
      <c r="M46" s="161"/>
      <c r="N46" s="161"/>
      <c r="O46" s="107"/>
      <c r="P46" s="107"/>
      <c r="Q46" s="107"/>
      <c r="R46" s="107"/>
      <c r="AR46" s="151" t="s">
        <v>318</v>
      </c>
    </row>
    <row r="47" spans="1:50">
      <c r="A47" s="117" t="s">
        <v>358</v>
      </c>
      <c r="B47" s="107"/>
      <c r="C47" s="107"/>
      <c r="D47" s="169"/>
      <c r="E47" s="161"/>
      <c r="F47" s="107"/>
      <c r="G47" s="107"/>
      <c r="H47" s="107"/>
      <c r="I47" s="107"/>
      <c r="J47" s="107"/>
      <c r="K47" s="107"/>
      <c r="L47" s="161"/>
      <c r="M47" s="161"/>
      <c r="N47" s="161"/>
      <c r="O47" s="107"/>
      <c r="P47" s="107"/>
      <c r="Q47" s="107"/>
      <c r="R47" s="107"/>
    </row>
    <row r="48" spans="1:50">
      <c r="A48" s="107"/>
      <c r="B48" s="107"/>
      <c r="C48" s="107"/>
      <c r="D48" s="169"/>
      <c r="E48" s="161"/>
      <c r="F48" s="107"/>
      <c r="G48" s="107"/>
      <c r="H48" s="107"/>
      <c r="I48" s="107"/>
      <c r="J48" s="107"/>
      <c r="K48" s="107"/>
      <c r="L48" s="161"/>
      <c r="M48" s="161"/>
      <c r="N48" s="161"/>
      <c r="O48" s="107"/>
      <c r="P48" s="107"/>
      <c r="Q48" s="107"/>
      <c r="R48" s="107"/>
    </row>
    <row r="49" spans="1:18">
      <c r="A49" s="107"/>
      <c r="B49" s="107"/>
      <c r="C49" s="107"/>
      <c r="D49" s="169"/>
      <c r="E49" s="161"/>
      <c r="F49" s="107"/>
      <c r="G49" s="107"/>
      <c r="H49" s="107"/>
      <c r="I49" s="107"/>
      <c r="J49" s="107"/>
      <c r="K49" s="107"/>
      <c r="L49" s="161"/>
      <c r="M49" s="161"/>
      <c r="N49" s="161"/>
      <c r="O49" s="107"/>
      <c r="P49" s="107"/>
      <c r="Q49" s="107"/>
      <c r="R49" s="107"/>
    </row>
    <row r="50" spans="1:18">
      <c r="A50" s="107"/>
      <c r="B50" s="107"/>
      <c r="C50" s="107"/>
      <c r="D50" s="169"/>
      <c r="E50" s="161"/>
      <c r="F50" s="107"/>
      <c r="G50" s="107"/>
      <c r="H50" s="107"/>
      <c r="I50" s="107"/>
      <c r="J50" s="107"/>
      <c r="K50" s="107"/>
      <c r="L50" s="161"/>
      <c r="M50" s="161"/>
      <c r="N50" s="161"/>
      <c r="O50" s="107"/>
      <c r="P50" s="107"/>
      <c r="Q50" s="107"/>
      <c r="R50" s="107"/>
    </row>
    <row r="51" spans="1:18">
      <c r="A51" s="107"/>
      <c r="B51" s="107"/>
      <c r="C51" s="107"/>
      <c r="D51" s="169"/>
      <c r="E51" s="161"/>
      <c r="F51" s="107"/>
      <c r="G51" s="107"/>
      <c r="H51" s="107"/>
      <c r="I51" s="107"/>
      <c r="J51" s="107"/>
      <c r="K51" s="107"/>
      <c r="L51" s="161"/>
      <c r="M51" s="161"/>
      <c r="N51" s="161"/>
      <c r="O51" s="107"/>
      <c r="P51" s="107"/>
      <c r="Q51" s="107"/>
      <c r="R51" s="107"/>
    </row>
    <row r="52" spans="1:18">
      <c r="A52" s="107"/>
      <c r="B52" s="107"/>
      <c r="C52" s="107"/>
      <c r="D52" s="169"/>
      <c r="E52" s="161"/>
      <c r="F52" s="107"/>
      <c r="G52" s="107"/>
      <c r="H52" s="107"/>
      <c r="I52" s="107"/>
      <c r="J52" s="107"/>
      <c r="K52" s="107"/>
      <c r="L52" s="161"/>
      <c r="M52" s="161"/>
      <c r="N52" s="161"/>
      <c r="O52" s="107"/>
      <c r="P52" s="107"/>
      <c r="Q52" s="107"/>
      <c r="R52" s="107"/>
    </row>
    <row r="53" spans="1:18">
      <c r="A53" s="107"/>
      <c r="B53" s="107"/>
      <c r="C53" s="107"/>
      <c r="D53" s="169"/>
      <c r="E53" s="161"/>
      <c r="F53" s="107"/>
      <c r="G53" s="107"/>
      <c r="H53" s="107"/>
      <c r="I53" s="107"/>
      <c r="J53" s="107"/>
      <c r="K53" s="107"/>
      <c r="L53" s="161"/>
      <c r="M53" s="161"/>
      <c r="N53" s="161"/>
      <c r="O53" s="107"/>
      <c r="P53" s="107"/>
      <c r="Q53" s="107"/>
      <c r="R53" s="107"/>
    </row>
    <row r="54" spans="1:18">
      <c r="A54" s="107"/>
      <c r="B54" s="107"/>
      <c r="C54" s="107"/>
      <c r="D54" s="169"/>
      <c r="E54" s="161"/>
      <c r="F54" s="107"/>
      <c r="G54" s="107"/>
      <c r="H54" s="107"/>
      <c r="I54" s="107"/>
      <c r="J54" s="107"/>
      <c r="K54" s="107"/>
      <c r="L54" s="161"/>
      <c r="M54" s="161"/>
      <c r="N54" s="161"/>
      <c r="O54" s="107"/>
      <c r="P54" s="107"/>
      <c r="Q54" s="107"/>
      <c r="R54" s="107"/>
    </row>
    <row r="55" spans="1:18">
      <c r="A55" s="107"/>
      <c r="B55" s="107"/>
      <c r="C55" s="107"/>
      <c r="D55" s="169"/>
      <c r="E55" s="161"/>
      <c r="F55" s="107"/>
      <c r="G55" s="107"/>
      <c r="H55" s="107"/>
      <c r="I55" s="107"/>
      <c r="J55" s="107"/>
      <c r="K55" s="107"/>
      <c r="L55" s="161"/>
      <c r="M55" s="161"/>
      <c r="N55" s="161"/>
      <c r="O55" s="107"/>
      <c r="P55" s="107"/>
      <c r="Q55" s="107"/>
      <c r="R55" s="107"/>
    </row>
    <row r="56" spans="1:18">
      <c r="A56" s="107"/>
      <c r="B56" s="107"/>
      <c r="C56" s="107"/>
      <c r="D56" s="169"/>
      <c r="E56" s="161"/>
      <c r="F56" s="107"/>
      <c r="G56" s="107"/>
      <c r="H56" s="107"/>
      <c r="I56" s="107"/>
      <c r="J56" s="107"/>
      <c r="K56" s="107"/>
      <c r="L56" s="161"/>
      <c r="M56" s="161"/>
      <c r="N56" s="161"/>
      <c r="O56" s="107"/>
      <c r="P56" s="107"/>
      <c r="Q56" s="107"/>
      <c r="R56" s="107"/>
    </row>
    <row r="57" spans="1:18">
      <c r="A57" s="107"/>
      <c r="B57" s="107"/>
      <c r="C57" s="107"/>
      <c r="D57" s="169"/>
      <c r="E57" s="161"/>
      <c r="F57" s="107"/>
      <c r="G57" s="107"/>
      <c r="H57" s="107"/>
      <c r="I57" s="107"/>
      <c r="J57" s="107"/>
      <c r="K57" s="107"/>
      <c r="L57" s="161"/>
      <c r="M57" s="161"/>
      <c r="N57" s="161"/>
      <c r="O57" s="107"/>
      <c r="P57" s="107"/>
      <c r="Q57" s="107"/>
      <c r="R57" s="107"/>
    </row>
    <row r="58" spans="1:18">
      <c r="A58" s="107"/>
      <c r="B58" s="107"/>
      <c r="C58" s="107"/>
      <c r="D58" s="169"/>
      <c r="E58" s="161"/>
      <c r="F58" s="107"/>
      <c r="G58" s="107"/>
      <c r="H58" s="107"/>
      <c r="I58" s="107"/>
      <c r="J58" s="107"/>
      <c r="K58" s="107"/>
      <c r="L58" s="161"/>
      <c r="M58" s="161"/>
      <c r="N58" s="161"/>
      <c r="O58" s="107"/>
      <c r="P58" s="107"/>
      <c r="Q58" s="107"/>
      <c r="R58" s="107"/>
    </row>
    <row r="59" spans="1:18">
      <c r="A59" s="107"/>
      <c r="B59" s="107"/>
      <c r="C59" s="107"/>
      <c r="D59" s="169"/>
      <c r="E59" s="161"/>
      <c r="F59" s="107"/>
      <c r="G59" s="107"/>
      <c r="H59" s="107"/>
      <c r="I59" s="107"/>
      <c r="J59" s="107"/>
      <c r="K59" s="107"/>
      <c r="L59" s="161"/>
      <c r="M59" s="161"/>
      <c r="N59" s="161"/>
      <c r="O59" s="107"/>
      <c r="P59" s="107"/>
      <c r="Q59" s="107"/>
      <c r="R59" s="107"/>
    </row>
    <row r="60" spans="1:18">
      <c r="A60" s="107"/>
      <c r="B60" s="107"/>
      <c r="C60" s="107"/>
      <c r="D60" s="169"/>
      <c r="E60" s="161"/>
      <c r="F60" s="107"/>
      <c r="G60" s="107"/>
      <c r="H60" s="107"/>
      <c r="I60" s="107"/>
      <c r="J60" s="107"/>
      <c r="K60" s="107"/>
      <c r="L60" s="161"/>
      <c r="M60" s="161"/>
      <c r="N60" s="161"/>
      <c r="O60" s="107"/>
      <c r="P60" s="107"/>
      <c r="Q60" s="107"/>
      <c r="R60" s="107"/>
    </row>
    <row r="61" spans="1:18">
      <c r="B61" s="107"/>
      <c r="C61" s="107"/>
      <c r="D61" s="169"/>
      <c r="E61" s="161"/>
      <c r="F61" s="107"/>
      <c r="G61" s="107"/>
      <c r="H61" s="107"/>
      <c r="I61" s="107"/>
      <c r="J61" s="107"/>
      <c r="K61" s="107"/>
      <c r="L61" s="161"/>
      <c r="M61" s="161"/>
      <c r="N61" s="161"/>
      <c r="O61" s="107"/>
      <c r="P61" s="107"/>
      <c r="Q61" s="107"/>
      <c r="R61" s="107"/>
    </row>
    <row r="62" spans="1:18">
      <c r="B62" s="107"/>
      <c r="C62" s="107"/>
      <c r="D62" s="169"/>
      <c r="E62" s="161"/>
      <c r="F62" s="107"/>
      <c r="G62" s="107"/>
      <c r="H62" s="107"/>
      <c r="I62" s="107"/>
      <c r="J62" s="107"/>
      <c r="K62" s="107"/>
      <c r="L62" s="161"/>
      <c r="M62" s="161"/>
      <c r="N62" s="161"/>
      <c r="O62" s="107"/>
      <c r="P62" s="107"/>
      <c r="Q62" s="107"/>
      <c r="R62" s="107"/>
    </row>
    <row r="63" spans="1:18">
      <c r="B63" s="107"/>
      <c r="C63" s="107"/>
      <c r="D63" s="169"/>
      <c r="E63" s="161"/>
      <c r="F63" s="107"/>
      <c r="G63" s="107"/>
      <c r="H63" s="107"/>
      <c r="I63" s="107"/>
      <c r="J63" s="107"/>
      <c r="K63" s="107"/>
      <c r="L63" s="161"/>
      <c r="M63" s="161"/>
      <c r="N63" s="161"/>
      <c r="O63" s="107"/>
      <c r="P63" s="107"/>
      <c r="Q63" s="107"/>
      <c r="R63" s="107"/>
    </row>
    <row r="64" spans="1:18">
      <c r="B64" s="107"/>
      <c r="C64" s="107"/>
      <c r="D64" s="169"/>
      <c r="E64" s="161"/>
      <c r="F64" s="107"/>
      <c r="G64" s="107"/>
      <c r="H64" s="107"/>
      <c r="I64" s="107"/>
      <c r="J64" s="107"/>
      <c r="K64" s="107"/>
      <c r="L64" s="161"/>
      <c r="M64" s="161"/>
      <c r="N64" s="161"/>
      <c r="O64" s="107"/>
      <c r="P64" s="107"/>
      <c r="Q64" s="107"/>
      <c r="R64" s="107"/>
    </row>
    <row r="65" spans="2:18">
      <c r="B65" s="107"/>
      <c r="C65" s="107"/>
      <c r="D65" s="169"/>
      <c r="E65" s="161"/>
      <c r="F65" s="107"/>
      <c r="G65" s="107"/>
      <c r="H65" s="107"/>
      <c r="I65" s="107"/>
      <c r="J65" s="107"/>
      <c r="K65" s="107"/>
      <c r="L65" s="161"/>
      <c r="M65" s="161"/>
      <c r="N65" s="161"/>
      <c r="O65" s="107"/>
      <c r="P65" s="107"/>
      <c r="Q65" s="107"/>
      <c r="R65" s="107"/>
    </row>
    <row r="66" spans="2:18">
      <c r="B66" s="107"/>
      <c r="C66" s="107"/>
      <c r="D66" s="169"/>
      <c r="E66" s="161"/>
      <c r="F66" s="107"/>
      <c r="G66" s="107"/>
      <c r="H66" s="107"/>
      <c r="I66" s="107"/>
      <c r="J66" s="107"/>
      <c r="K66" s="107"/>
      <c r="L66" s="161"/>
      <c r="M66" s="161"/>
      <c r="N66" s="161"/>
      <c r="O66" s="107"/>
      <c r="P66" s="107"/>
      <c r="Q66" s="107"/>
      <c r="R66" s="107"/>
    </row>
    <row r="67" spans="2:18">
      <c r="B67" s="107"/>
      <c r="C67" s="107"/>
      <c r="D67" s="169"/>
      <c r="E67" s="161"/>
      <c r="F67" s="107"/>
      <c r="G67" s="107"/>
      <c r="H67" s="107"/>
      <c r="I67" s="107"/>
      <c r="J67" s="107"/>
      <c r="K67" s="107"/>
      <c r="L67" s="161"/>
      <c r="M67" s="161"/>
      <c r="N67" s="161"/>
      <c r="O67" s="107"/>
      <c r="P67" s="107"/>
      <c r="Q67" s="107"/>
      <c r="R67" s="107"/>
    </row>
    <row r="68" spans="2:18">
      <c r="B68" s="107"/>
      <c r="C68" s="107"/>
      <c r="D68" s="169"/>
      <c r="E68" s="161"/>
      <c r="F68" s="107"/>
      <c r="G68" s="107"/>
      <c r="H68" s="107"/>
      <c r="I68" s="107"/>
      <c r="J68" s="107"/>
      <c r="K68" s="107"/>
      <c r="L68" s="161"/>
      <c r="M68" s="161"/>
      <c r="N68" s="161"/>
      <c r="O68" s="107"/>
      <c r="P68" s="107"/>
      <c r="Q68" s="107"/>
      <c r="R68" s="107"/>
    </row>
  </sheetData>
  <sheetProtection formatCells="0" formatColumns="0" formatRows="0" insertColumns="0" insertRows="0" deleteColumns="0" deleteRows="0" sort="0"/>
  <autoFilter ref="A13:BA17">
    <filterColumn colId="1" showButton="0"/>
  </autoFilter>
  <dataConsolidate/>
  <mergeCells count="52">
    <mergeCell ref="Q31:S31"/>
    <mergeCell ref="AB31:AD31"/>
    <mergeCell ref="Q32:S32"/>
    <mergeCell ref="AB32:AD32"/>
    <mergeCell ref="B21:R21"/>
    <mergeCell ref="AB23:AD23"/>
    <mergeCell ref="Q25:S25"/>
    <mergeCell ref="Q26:S26"/>
    <mergeCell ref="Q30:S30"/>
    <mergeCell ref="AB30:AD30"/>
    <mergeCell ref="AF10:AF11"/>
    <mergeCell ref="B13:C13"/>
    <mergeCell ref="B16:D16"/>
    <mergeCell ref="B17:D17"/>
    <mergeCell ref="A19:B19"/>
    <mergeCell ref="B20:R20"/>
    <mergeCell ref="AH9:AH12"/>
    <mergeCell ref="AL9:AM11"/>
    <mergeCell ref="AO9:AO12"/>
    <mergeCell ref="S10:S12"/>
    <mergeCell ref="T10:T12"/>
    <mergeCell ref="V10:V12"/>
    <mergeCell ref="W10:W12"/>
    <mergeCell ref="X10:X12"/>
    <mergeCell ref="Y10:Y11"/>
    <mergeCell ref="AA10:AA12"/>
    <mergeCell ref="L9:L12"/>
    <mergeCell ref="N9:N12"/>
    <mergeCell ref="P9:P12"/>
    <mergeCell ref="Q9:Q12"/>
    <mergeCell ref="R9:R12"/>
    <mergeCell ref="T9:AE9"/>
    <mergeCell ref="AB10:AB12"/>
    <mergeCell ref="AC10:AC12"/>
    <mergeCell ref="AD10:AD12"/>
    <mergeCell ref="AE10:AE12"/>
    <mergeCell ref="A6:B6"/>
    <mergeCell ref="D6:H6"/>
    <mergeCell ref="A7:B7"/>
    <mergeCell ref="D7:H7"/>
    <mergeCell ref="A9:A12"/>
    <mergeCell ref="B9:C12"/>
    <mergeCell ref="D9:D12"/>
    <mergeCell ref="E9:E12"/>
    <mergeCell ref="F9:F12"/>
    <mergeCell ref="H9:H12"/>
    <mergeCell ref="A2:AO2"/>
    <mergeCell ref="A3:AO3"/>
    <mergeCell ref="A4:B4"/>
    <mergeCell ref="D4:H4"/>
    <mergeCell ref="A5:B5"/>
    <mergeCell ref="D5:H5"/>
  </mergeCells>
  <dataValidations count="7">
    <dataValidation type="list" allowBlank="1" showInputMessage="1" showErrorMessage="1" sqref="S14:S15">
      <formula1>$AU$36:$AU$37</formula1>
    </dataValidation>
    <dataValidation type="list" allowBlank="1" showInputMessage="1" showErrorMessage="1" sqref="R14:R15">
      <formula1>$AR$36:$AR$47</formula1>
    </dataValidation>
    <dataValidation type="list" allowBlank="1" showInputMessage="1" showErrorMessage="1" sqref="Q14:Q15">
      <formula1>$AQ$36:$AQ$40</formula1>
    </dataValidation>
    <dataValidation type="list" allowBlank="1" showInputMessage="1" showErrorMessage="1" sqref="P14:P15">
      <formula1>$AT$36:$AT$38</formula1>
    </dataValidation>
    <dataValidation type="list" allowBlank="1" showInputMessage="1" showErrorMessage="1" sqref="AN14:AN15">
      <formula1>$AX$36:$AX$52</formula1>
    </dataValidation>
    <dataValidation type="list" allowBlank="1" showInputMessage="1" showErrorMessage="1" sqref="AH14:AH15">
      <formula1>$AS$36:$AS$37</formula1>
    </dataValidation>
    <dataValidation type="list" allowBlank="1" showInputMessage="1" showErrorMessage="1" sqref="F14:F15">
      <formula1>#REF!</formula1>
    </dataValidation>
  </dataValidations>
  <printOptions horizontalCentered="1"/>
  <pageMargins left="1.3" right="0.15748031496063" top="0.23622047244094499" bottom="0.23622047244094499" header="0.196850393700787" footer="0.196850393700787"/>
  <pageSetup paperSize="5" scale="55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3"/>
  <sheetViews>
    <sheetView view="pageBreakPreview" topLeftCell="A9" zoomScale="72" zoomScaleNormal="95" zoomScaleSheetLayoutView="72" workbookViewId="0">
      <selection activeCell="W53" sqref="W53"/>
    </sheetView>
  </sheetViews>
  <sheetFormatPr defaultColWidth="9.109375" defaultRowHeight="14.4"/>
  <cols>
    <col min="1" max="1" width="5.44140625" style="38" customWidth="1"/>
    <col min="2" max="2" width="14.5546875" style="38" customWidth="1"/>
    <col min="3" max="3" width="3.109375" style="38" customWidth="1"/>
    <col min="4" max="4" width="24" style="167" customWidth="1"/>
    <col min="5" max="5" width="8.33203125" style="151" customWidth="1"/>
    <col min="6" max="6" width="12.109375" style="38" customWidth="1"/>
    <col min="7" max="7" width="8.33203125" style="38" hidden="1" customWidth="1"/>
    <col min="8" max="8" width="11.6640625" style="38" customWidth="1"/>
    <col min="9" max="9" width="3" style="38" hidden="1" customWidth="1"/>
    <col min="10" max="10" width="3.6640625" style="38" hidden="1" customWidth="1"/>
    <col min="11" max="11" width="3.88671875" style="38" hidden="1" customWidth="1"/>
    <col min="12" max="12" width="6.44140625" style="151" customWidth="1"/>
    <col min="13" max="13" width="11" style="151" hidden="1" customWidth="1"/>
    <col min="14" max="14" width="6" style="151" customWidth="1"/>
    <col min="15" max="15" width="11" style="38" hidden="1" customWidth="1"/>
    <col min="16" max="16" width="8.109375" style="38" customWidth="1"/>
    <col min="17" max="17" width="16.6640625" style="38" customWidth="1"/>
    <col min="18" max="18" width="13.88671875" style="38" customWidth="1"/>
    <col min="19" max="19" width="11" style="38" customWidth="1"/>
    <col min="20" max="20" width="0.109375" style="38" customWidth="1"/>
    <col min="21" max="21" width="2" style="38" hidden="1" customWidth="1"/>
    <col min="22" max="22" width="12.44140625" style="38" customWidth="1"/>
    <col min="23" max="23" width="15" style="38" customWidth="1"/>
    <col min="24" max="24" width="15.109375" style="38" hidden="1" customWidth="1"/>
    <col min="25" max="25" width="14.88671875" style="38" hidden="1" customWidth="1"/>
    <col min="26" max="26" width="13.77734375" style="38" bestFit="1" customWidth="1"/>
    <col min="27" max="27" width="14.88671875" style="38" customWidth="1"/>
    <col min="28" max="28" width="15.6640625" style="38" customWidth="1"/>
    <col min="29" max="29" width="13.44140625" style="38" customWidth="1"/>
    <col min="30" max="30" width="11.5546875" style="38" customWidth="1"/>
    <col min="31" max="32" width="10.6640625" style="38" hidden="1" customWidth="1"/>
    <col min="33" max="33" width="13.6640625" style="38" bestFit="1" customWidth="1"/>
    <col min="34" max="34" width="10.88671875" style="38" customWidth="1"/>
    <col min="35" max="39" width="8" style="38" hidden="1" customWidth="1"/>
    <col min="40" max="40" width="11.5546875" style="38" customWidth="1"/>
    <col min="41" max="41" width="11.6640625" style="38" customWidth="1"/>
    <col min="42" max="42" width="14.88671875" style="38" bestFit="1" customWidth="1"/>
    <col min="43" max="43" width="47.109375" style="38" bestFit="1" customWidth="1"/>
    <col min="44" max="44" width="33.5546875" style="38" bestFit="1" customWidth="1"/>
    <col min="45" max="45" width="18.6640625" style="38" bestFit="1" customWidth="1"/>
    <col min="46" max="47" width="16.33203125" style="38" bestFit="1" customWidth="1"/>
    <col min="48" max="48" width="20.33203125" style="38" bestFit="1" customWidth="1"/>
    <col min="49" max="49" width="9.109375" style="38" hidden="1" customWidth="1"/>
    <col min="50" max="50" width="35.88671875" style="38" bestFit="1" customWidth="1"/>
    <col min="51" max="53" width="0" style="38" hidden="1" customWidth="1"/>
    <col min="54" max="16384" width="9.109375" style="38"/>
  </cols>
  <sheetData>
    <row r="1" spans="1:43" ht="15.6">
      <c r="A1" s="115" t="s">
        <v>374</v>
      </c>
    </row>
    <row r="2" spans="1:43" ht="18">
      <c r="A2" s="315" t="s">
        <v>386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315"/>
      <c r="AM2" s="315"/>
      <c r="AN2" s="315"/>
      <c r="AO2" s="315"/>
    </row>
    <row r="3" spans="1:43" ht="15.6">
      <c r="A3" s="316" t="s">
        <v>387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316"/>
      <c r="AH3" s="316"/>
      <c r="AI3" s="316"/>
      <c r="AJ3" s="316"/>
      <c r="AK3" s="316"/>
      <c r="AL3" s="316"/>
      <c r="AM3" s="316"/>
      <c r="AN3" s="316"/>
      <c r="AO3" s="316"/>
    </row>
    <row r="4" spans="1:43">
      <c r="A4" s="317" t="s">
        <v>360</v>
      </c>
      <c r="B4" s="317"/>
      <c r="C4" s="120" t="s">
        <v>363</v>
      </c>
      <c r="D4" s="318" t="s">
        <v>511</v>
      </c>
      <c r="E4" s="318"/>
      <c r="F4" s="318"/>
      <c r="G4" s="318"/>
      <c r="H4" s="318"/>
      <c r="I4" s="126"/>
      <c r="J4" s="126"/>
      <c r="K4" s="126"/>
    </row>
    <row r="5" spans="1:43">
      <c r="A5" s="317" t="s">
        <v>361</v>
      </c>
      <c r="B5" s="317"/>
      <c r="C5" s="120" t="s">
        <v>363</v>
      </c>
      <c r="D5" s="318" t="s">
        <v>512</v>
      </c>
      <c r="E5" s="318"/>
      <c r="F5" s="318"/>
      <c r="G5" s="318"/>
      <c r="H5" s="318"/>
      <c r="I5" s="126"/>
      <c r="J5" s="126"/>
      <c r="K5" s="126"/>
    </row>
    <row r="6" spans="1:43">
      <c r="A6" s="317" t="s">
        <v>359</v>
      </c>
      <c r="B6" s="317"/>
      <c r="C6" s="120" t="s">
        <v>363</v>
      </c>
      <c r="D6" s="317" t="s">
        <v>513</v>
      </c>
      <c r="E6" s="317"/>
      <c r="F6" s="317"/>
      <c r="G6" s="317"/>
      <c r="H6" s="317"/>
      <c r="I6" s="120"/>
      <c r="J6" s="120"/>
      <c r="K6" s="120"/>
    </row>
    <row r="7" spans="1:43">
      <c r="A7" s="317" t="s">
        <v>362</v>
      </c>
      <c r="B7" s="317"/>
      <c r="C7" s="120" t="s">
        <v>363</v>
      </c>
      <c r="D7" s="319">
        <v>42674</v>
      </c>
      <c r="E7" s="319"/>
      <c r="F7" s="319"/>
      <c r="G7" s="319"/>
      <c r="H7" s="319"/>
      <c r="I7" s="127"/>
      <c r="J7" s="127"/>
      <c r="K7" s="127"/>
    </row>
    <row r="8" spans="1:43">
      <c r="B8" s="118"/>
      <c r="C8" s="118"/>
      <c r="D8" s="168"/>
    </row>
    <row r="9" spans="1:43" ht="18.75" customHeight="1">
      <c r="A9" s="305" t="s">
        <v>0</v>
      </c>
      <c r="B9" s="309" t="s">
        <v>380</v>
      </c>
      <c r="C9" s="310"/>
      <c r="D9" s="305" t="s">
        <v>381</v>
      </c>
      <c r="E9" s="304" t="s">
        <v>19</v>
      </c>
      <c r="F9" s="292" t="s">
        <v>5</v>
      </c>
      <c r="G9" s="227"/>
      <c r="H9" s="305" t="s">
        <v>382</v>
      </c>
      <c r="I9" s="222"/>
      <c r="J9" s="222"/>
      <c r="K9" s="222"/>
      <c r="L9" s="300" t="s">
        <v>370</v>
      </c>
      <c r="M9" s="230"/>
      <c r="N9" s="300" t="s">
        <v>371</v>
      </c>
      <c r="O9" s="227"/>
      <c r="P9" s="292" t="s">
        <v>29</v>
      </c>
      <c r="Q9" s="292" t="s">
        <v>319</v>
      </c>
      <c r="R9" s="292" t="s">
        <v>2</v>
      </c>
      <c r="S9" s="103"/>
      <c r="T9" s="307" t="s">
        <v>6</v>
      </c>
      <c r="U9" s="308"/>
      <c r="V9" s="308"/>
      <c r="W9" s="308"/>
      <c r="X9" s="308"/>
      <c r="Y9" s="308"/>
      <c r="Z9" s="308"/>
      <c r="AA9" s="308"/>
      <c r="AB9" s="308"/>
      <c r="AC9" s="308"/>
      <c r="AD9" s="308"/>
      <c r="AE9" s="308"/>
      <c r="AF9" s="103"/>
      <c r="AG9" s="103"/>
      <c r="AH9" s="292" t="s">
        <v>332</v>
      </c>
      <c r="AI9" s="222"/>
      <c r="AJ9" s="222"/>
      <c r="AK9" s="222"/>
      <c r="AL9" s="309" t="s">
        <v>383</v>
      </c>
      <c r="AM9" s="310"/>
      <c r="AN9" s="223"/>
      <c r="AO9" s="292" t="s">
        <v>384</v>
      </c>
      <c r="AP9" s="39"/>
    </row>
    <row r="10" spans="1:43" ht="17.25" customHeight="1">
      <c r="A10" s="305"/>
      <c r="B10" s="311"/>
      <c r="C10" s="312"/>
      <c r="D10" s="305"/>
      <c r="E10" s="304"/>
      <c r="F10" s="293"/>
      <c r="G10" s="228"/>
      <c r="H10" s="305"/>
      <c r="I10" s="226"/>
      <c r="J10" s="226"/>
      <c r="K10" s="226"/>
      <c r="L10" s="301"/>
      <c r="M10" s="231"/>
      <c r="N10" s="301"/>
      <c r="O10" s="228"/>
      <c r="P10" s="293"/>
      <c r="Q10" s="293"/>
      <c r="R10" s="293"/>
      <c r="S10" s="306" t="s">
        <v>12</v>
      </c>
      <c r="T10" s="305" t="s">
        <v>12</v>
      </c>
      <c r="U10" s="227"/>
      <c r="V10" s="292" t="s">
        <v>373</v>
      </c>
      <c r="W10" s="305" t="s">
        <v>372</v>
      </c>
      <c r="X10" s="292" t="s">
        <v>178</v>
      </c>
      <c r="Y10" s="292" t="s">
        <v>179</v>
      </c>
      <c r="Z10" s="227" t="s">
        <v>184</v>
      </c>
      <c r="AA10" s="305" t="s">
        <v>375</v>
      </c>
      <c r="AB10" s="292" t="s">
        <v>385</v>
      </c>
      <c r="AC10" s="292" t="s">
        <v>378</v>
      </c>
      <c r="AD10" s="305" t="s">
        <v>183</v>
      </c>
      <c r="AE10" s="307" t="s">
        <v>180</v>
      </c>
      <c r="AF10" s="292" t="s">
        <v>181</v>
      </c>
      <c r="AG10" s="227" t="s">
        <v>182</v>
      </c>
      <c r="AH10" s="293"/>
      <c r="AI10" s="224"/>
      <c r="AJ10" s="224"/>
      <c r="AK10" s="224"/>
      <c r="AL10" s="311"/>
      <c r="AM10" s="312"/>
      <c r="AN10" s="225" t="s">
        <v>316</v>
      </c>
      <c r="AO10" s="293"/>
      <c r="AP10" s="40"/>
      <c r="AQ10" s="38" t="s">
        <v>304</v>
      </c>
    </row>
    <row r="11" spans="1:43" ht="15" customHeight="1">
      <c r="A11" s="305"/>
      <c r="B11" s="311"/>
      <c r="C11" s="312"/>
      <c r="D11" s="305"/>
      <c r="E11" s="304"/>
      <c r="F11" s="293"/>
      <c r="G11" s="228"/>
      <c r="H11" s="305"/>
      <c r="I11" s="227" t="s">
        <v>368</v>
      </c>
      <c r="J11" s="227" t="s">
        <v>369</v>
      </c>
      <c r="K11" s="227"/>
      <c r="L11" s="301"/>
      <c r="M11" s="231"/>
      <c r="N11" s="301"/>
      <c r="O11" s="228"/>
      <c r="P11" s="293"/>
      <c r="Q11" s="293"/>
      <c r="R11" s="293"/>
      <c r="S11" s="306"/>
      <c r="T11" s="305"/>
      <c r="U11" s="228"/>
      <c r="V11" s="293"/>
      <c r="W11" s="305"/>
      <c r="X11" s="293"/>
      <c r="Y11" s="293"/>
      <c r="Z11" s="228" t="s">
        <v>182</v>
      </c>
      <c r="AA11" s="305"/>
      <c r="AB11" s="293"/>
      <c r="AC11" s="293"/>
      <c r="AD11" s="305"/>
      <c r="AE11" s="305"/>
      <c r="AF11" s="293"/>
      <c r="AG11" s="228" t="s">
        <v>184</v>
      </c>
      <c r="AH11" s="293"/>
      <c r="AI11" s="224" t="s">
        <v>135</v>
      </c>
      <c r="AJ11" s="224" t="s">
        <v>305</v>
      </c>
      <c r="AK11" s="224" t="s">
        <v>306</v>
      </c>
      <c r="AL11" s="311"/>
      <c r="AM11" s="312"/>
      <c r="AN11" s="225"/>
      <c r="AO11" s="293"/>
    </row>
    <row r="12" spans="1:43" ht="21.75" customHeight="1">
      <c r="A12" s="305"/>
      <c r="B12" s="320"/>
      <c r="C12" s="321"/>
      <c r="D12" s="305"/>
      <c r="E12" s="304"/>
      <c r="F12" s="303"/>
      <c r="G12" s="229"/>
      <c r="H12" s="305"/>
      <c r="I12" s="229"/>
      <c r="J12" s="229"/>
      <c r="K12" s="229"/>
      <c r="L12" s="302"/>
      <c r="M12" s="232"/>
      <c r="N12" s="302"/>
      <c r="O12" s="229"/>
      <c r="P12" s="303"/>
      <c r="Q12" s="303"/>
      <c r="R12" s="303"/>
      <c r="S12" s="306"/>
      <c r="T12" s="305"/>
      <c r="U12" s="229"/>
      <c r="V12" s="303"/>
      <c r="W12" s="305"/>
      <c r="X12" s="303"/>
      <c r="Y12" s="229"/>
      <c r="Z12" s="229"/>
      <c r="AA12" s="305"/>
      <c r="AB12" s="303"/>
      <c r="AC12" s="303"/>
      <c r="AD12" s="305"/>
      <c r="AE12" s="305"/>
      <c r="AF12" s="229"/>
      <c r="AG12" s="229"/>
      <c r="AH12" s="303"/>
      <c r="AI12" s="229"/>
      <c r="AJ12" s="229"/>
      <c r="AK12" s="229"/>
      <c r="AL12" s="221" t="s">
        <v>135</v>
      </c>
      <c r="AM12" s="221" t="s">
        <v>305</v>
      </c>
      <c r="AN12" s="229"/>
      <c r="AO12" s="303"/>
    </row>
    <row r="13" spans="1:43">
      <c r="A13" s="121">
        <v>1</v>
      </c>
      <c r="B13" s="294">
        <v>2</v>
      </c>
      <c r="C13" s="295"/>
      <c r="D13" s="121">
        <v>3</v>
      </c>
      <c r="E13" s="152">
        <v>4</v>
      </c>
      <c r="F13" s="121">
        <v>5</v>
      </c>
      <c r="G13" s="121"/>
      <c r="H13" s="121">
        <v>6</v>
      </c>
      <c r="I13" s="121"/>
      <c r="J13" s="121"/>
      <c r="K13" s="121"/>
      <c r="L13" s="152">
        <v>7</v>
      </c>
      <c r="M13" s="152"/>
      <c r="N13" s="152">
        <v>8</v>
      </c>
      <c r="O13" s="139"/>
      <c r="P13" s="137">
        <v>9</v>
      </c>
      <c r="Q13" s="121">
        <v>10</v>
      </c>
      <c r="R13" s="121">
        <v>11</v>
      </c>
      <c r="S13" s="121">
        <v>12</v>
      </c>
      <c r="T13" s="121">
        <v>20</v>
      </c>
      <c r="U13" s="121"/>
      <c r="V13" s="121">
        <v>13</v>
      </c>
      <c r="W13" s="121">
        <v>14</v>
      </c>
      <c r="X13" s="121">
        <v>15</v>
      </c>
      <c r="Y13" s="121">
        <v>16</v>
      </c>
      <c r="Z13" s="121">
        <v>17</v>
      </c>
      <c r="AA13" s="121">
        <v>18</v>
      </c>
      <c r="AB13" s="121">
        <v>19</v>
      </c>
      <c r="AC13" s="121">
        <v>20</v>
      </c>
      <c r="AD13" s="121">
        <v>21</v>
      </c>
      <c r="AE13" s="121">
        <v>20</v>
      </c>
      <c r="AF13" s="121">
        <v>21</v>
      </c>
      <c r="AG13" s="121">
        <v>22</v>
      </c>
      <c r="AH13" s="121">
        <v>22</v>
      </c>
      <c r="AI13" s="121">
        <v>23</v>
      </c>
      <c r="AJ13" s="121">
        <v>24</v>
      </c>
      <c r="AK13" s="121">
        <v>25</v>
      </c>
      <c r="AL13" s="121">
        <v>22</v>
      </c>
      <c r="AM13" s="121">
        <v>23</v>
      </c>
      <c r="AN13" s="121">
        <v>23</v>
      </c>
      <c r="AO13" s="121">
        <v>24</v>
      </c>
    </row>
    <row r="14" spans="1:43" ht="82.8">
      <c r="A14" s="31">
        <v>9</v>
      </c>
      <c r="B14" s="173" t="s">
        <v>458</v>
      </c>
      <c r="C14" s="164">
        <v>1</v>
      </c>
      <c r="D14" s="190" t="s">
        <v>458</v>
      </c>
      <c r="E14" s="153">
        <f t="shared" ref="E14:E20" si="0">IF(LEN(D14)&gt;1,1,0)</f>
        <v>1</v>
      </c>
      <c r="F14" s="124" t="s">
        <v>364</v>
      </c>
      <c r="G14" s="124" t="str">
        <f t="shared" ref="G14:G20" si="1">IF(F14="KONSULTASI","A","B")</f>
        <v>B</v>
      </c>
      <c r="H14" s="32">
        <v>190000000</v>
      </c>
      <c r="I14" s="32">
        <f t="shared" ref="I14:I20" si="2">IF(AND(G14="A",H14&gt;50000000),2,4)</f>
        <v>4</v>
      </c>
      <c r="J14" s="32">
        <f t="shared" ref="J14:J20" si="3">IF(AND(G14="B",H14&gt;200000000),2,4)</f>
        <v>4</v>
      </c>
      <c r="K14" s="33">
        <f t="shared" ref="K14:K20" si="4">J14*I14</f>
        <v>16</v>
      </c>
      <c r="L14" s="162" t="str">
        <f t="shared" ref="L14:L20" si="5">IF(K14=8,1,"")</f>
        <v/>
      </c>
      <c r="M14" s="162" t="str">
        <f t="shared" ref="M14:M20" si="6">IF(L14=1,H14,"")</f>
        <v/>
      </c>
      <c r="N14" s="162">
        <f t="shared" ref="N14:N20" si="7">IF(K14=16,1,"")</f>
        <v>1</v>
      </c>
      <c r="O14" s="128">
        <f t="shared" ref="O14:O20" si="8">IF(N14=1,H14,"")</f>
        <v>190000000</v>
      </c>
      <c r="P14" s="33" t="s">
        <v>30</v>
      </c>
      <c r="Q14" s="33" t="s">
        <v>322</v>
      </c>
      <c r="R14" s="30" t="s">
        <v>315</v>
      </c>
      <c r="S14" s="31" t="s">
        <v>302</v>
      </c>
      <c r="T14" s="31">
        <f t="shared" ref="T14:T20" si="9">IF(S14="SUDAH",1,"")</f>
        <v>1</v>
      </c>
      <c r="U14" s="31">
        <f t="shared" ref="U14:U20" si="10">IF(S14="SUDAH",5,3)</f>
        <v>5</v>
      </c>
      <c r="V14" s="131">
        <f t="shared" ref="V14:V20" si="11">IF(T14=1,H14,"-")</f>
        <v>190000000</v>
      </c>
      <c r="W14" s="31" t="s">
        <v>581</v>
      </c>
      <c r="X14" s="133">
        <f t="shared" ref="X14:X20" si="12">IF(W14=0,"",1)</f>
        <v>1</v>
      </c>
      <c r="Y14" s="133" t="str">
        <f t="shared" ref="Y14:Y20" si="13">IF($W14=0,1,"")</f>
        <v/>
      </c>
      <c r="Z14" s="134">
        <f t="shared" ref="Z14:Z20" si="14">IF(X14=1,H14,"-")</f>
        <v>190000000</v>
      </c>
      <c r="AA14" s="32">
        <f>68750000+24750000+71280000</f>
        <v>164780000</v>
      </c>
      <c r="AB14" s="179" t="s">
        <v>582</v>
      </c>
      <c r="AC14" s="145">
        <f>68750000+24750000</f>
        <v>93500000</v>
      </c>
      <c r="AD14" s="102" t="s">
        <v>603</v>
      </c>
      <c r="AE14" s="133">
        <f t="shared" ref="AE14:AE20" si="15">IF(AD14=0,"",1)</f>
        <v>1</v>
      </c>
      <c r="AF14" s="136" t="str">
        <f t="shared" ref="AF14:AF20" si="16">IF(AD14=0,1,"")</f>
        <v/>
      </c>
      <c r="AG14" s="131">
        <f t="shared" ref="AG14:AG20" si="17">IF(AE14=1,$H14,"-")</f>
        <v>190000000</v>
      </c>
      <c r="AH14" s="31" t="s">
        <v>305</v>
      </c>
      <c r="AI14" s="34">
        <f t="shared" ref="AI14:AI20" si="18">IF(AH14="ULP",1,0)</f>
        <v>0</v>
      </c>
      <c r="AJ14" s="34">
        <f t="shared" ref="AJ14:AJ20" si="19">IF(AH14="ULP",0,1)</f>
        <v>1</v>
      </c>
      <c r="AK14" s="34">
        <f t="shared" ref="AK14:AK20" si="20">U14-AI14</f>
        <v>5</v>
      </c>
      <c r="AL14" s="34">
        <f t="shared" ref="AL14:AL20" si="21">IF(AK14=4,1,0)</f>
        <v>0</v>
      </c>
      <c r="AM14" s="34">
        <f t="shared" ref="AM14:AM20" si="22">IF(AK14=5,1,0)</f>
        <v>1</v>
      </c>
      <c r="AN14" s="31" t="s">
        <v>500</v>
      </c>
      <c r="AO14" s="30" t="s">
        <v>580</v>
      </c>
      <c r="AP14" s="105"/>
    </row>
    <row r="15" spans="1:43" ht="45.75" customHeight="1">
      <c r="A15" s="31">
        <v>10</v>
      </c>
      <c r="B15" s="122" t="s">
        <v>459</v>
      </c>
      <c r="C15" s="164">
        <v>1</v>
      </c>
      <c r="D15" s="189" t="s">
        <v>527</v>
      </c>
      <c r="E15" s="153">
        <f t="shared" si="0"/>
        <v>1</v>
      </c>
      <c r="F15" s="124" t="s">
        <v>366</v>
      </c>
      <c r="G15" s="124" t="str">
        <f t="shared" si="1"/>
        <v>A</v>
      </c>
      <c r="H15" s="32">
        <v>2310000</v>
      </c>
      <c r="I15" s="32">
        <f t="shared" si="2"/>
        <v>4</v>
      </c>
      <c r="J15" s="32">
        <f t="shared" si="3"/>
        <v>4</v>
      </c>
      <c r="K15" s="33">
        <f t="shared" si="4"/>
        <v>16</v>
      </c>
      <c r="L15" s="162" t="str">
        <f t="shared" si="5"/>
        <v/>
      </c>
      <c r="M15" s="162" t="str">
        <f t="shared" si="6"/>
        <v/>
      </c>
      <c r="N15" s="162">
        <f t="shared" si="7"/>
        <v>1</v>
      </c>
      <c r="O15" s="128">
        <f t="shared" si="8"/>
        <v>2310000</v>
      </c>
      <c r="P15" s="33" t="s">
        <v>30</v>
      </c>
      <c r="Q15" s="33" t="s">
        <v>322</v>
      </c>
      <c r="R15" s="30" t="s">
        <v>315</v>
      </c>
      <c r="S15" s="31" t="s">
        <v>302</v>
      </c>
      <c r="T15" s="31">
        <f t="shared" si="9"/>
        <v>1</v>
      </c>
      <c r="U15" s="31">
        <f t="shared" si="10"/>
        <v>5</v>
      </c>
      <c r="V15" s="131">
        <f t="shared" si="11"/>
        <v>2310000</v>
      </c>
      <c r="W15" s="31" t="s">
        <v>560</v>
      </c>
      <c r="X15" s="133">
        <f t="shared" si="12"/>
        <v>1</v>
      </c>
      <c r="Y15" s="133" t="str">
        <f t="shared" si="13"/>
        <v/>
      </c>
      <c r="Z15" s="134">
        <f t="shared" si="14"/>
        <v>2310000</v>
      </c>
      <c r="AA15" s="32">
        <v>2250000</v>
      </c>
      <c r="AB15" s="184" t="s">
        <v>547</v>
      </c>
      <c r="AC15" s="145"/>
      <c r="AD15" s="102"/>
      <c r="AE15" s="133" t="str">
        <f t="shared" si="15"/>
        <v/>
      </c>
      <c r="AF15" s="136">
        <f t="shared" si="16"/>
        <v>1</v>
      </c>
      <c r="AG15" s="131" t="str">
        <f t="shared" si="17"/>
        <v>-</v>
      </c>
      <c r="AH15" s="31" t="s">
        <v>305</v>
      </c>
      <c r="AI15" s="34">
        <f t="shared" si="18"/>
        <v>0</v>
      </c>
      <c r="AJ15" s="34">
        <f t="shared" si="19"/>
        <v>1</v>
      </c>
      <c r="AK15" s="34">
        <f t="shared" si="20"/>
        <v>5</v>
      </c>
      <c r="AL15" s="34">
        <f t="shared" si="21"/>
        <v>0</v>
      </c>
      <c r="AM15" s="34">
        <f t="shared" si="22"/>
        <v>1</v>
      </c>
      <c r="AN15" s="31" t="s">
        <v>500</v>
      </c>
      <c r="AO15" s="30" t="s">
        <v>497</v>
      </c>
      <c r="AP15" s="105"/>
    </row>
    <row r="16" spans="1:43" ht="26.25" customHeight="1">
      <c r="A16" s="31"/>
      <c r="B16" s="122"/>
      <c r="C16" s="164">
        <f>C15+1</f>
        <v>2</v>
      </c>
      <c r="D16" s="189" t="s">
        <v>460</v>
      </c>
      <c r="E16" s="153">
        <f t="shared" si="0"/>
        <v>1</v>
      </c>
      <c r="F16" s="124" t="s">
        <v>365</v>
      </c>
      <c r="G16" s="124" t="str">
        <f t="shared" si="1"/>
        <v>B</v>
      </c>
      <c r="H16" s="32">
        <v>77000000</v>
      </c>
      <c r="I16" s="32">
        <f t="shared" si="2"/>
        <v>4</v>
      </c>
      <c r="J16" s="32">
        <f t="shared" si="3"/>
        <v>4</v>
      </c>
      <c r="K16" s="33">
        <f t="shared" si="4"/>
        <v>16</v>
      </c>
      <c r="L16" s="162" t="str">
        <f t="shared" si="5"/>
        <v/>
      </c>
      <c r="M16" s="162" t="str">
        <f t="shared" si="6"/>
        <v/>
      </c>
      <c r="N16" s="162">
        <f t="shared" si="7"/>
        <v>1</v>
      </c>
      <c r="O16" s="128">
        <f t="shared" si="8"/>
        <v>77000000</v>
      </c>
      <c r="P16" s="33" t="s">
        <v>30</v>
      </c>
      <c r="Q16" s="33" t="s">
        <v>322</v>
      </c>
      <c r="R16" s="30" t="s">
        <v>315</v>
      </c>
      <c r="S16" s="31" t="s">
        <v>302</v>
      </c>
      <c r="T16" s="31">
        <f t="shared" si="9"/>
        <v>1</v>
      </c>
      <c r="U16" s="31">
        <f t="shared" si="10"/>
        <v>5</v>
      </c>
      <c r="V16" s="131">
        <f t="shared" si="11"/>
        <v>77000000</v>
      </c>
      <c r="W16" s="31" t="s">
        <v>542</v>
      </c>
      <c r="X16" s="133">
        <f t="shared" si="12"/>
        <v>1</v>
      </c>
      <c r="Y16" s="133" t="str">
        <f t="shared" si="13"/>
        <v/>
      </c>
      <c r="Z16" s="134">
        <f t="shared" si="14"/>
        <v>77000000</v>
      </c>
      <c r="AA16" s="32">
        <v>76723900</v>
      </c>
      <c r="AB16" s="184" t="s">
        <v>547</v>
      </c>
      <c r="AC16" s="145">
        <f>23017170+53706730</f>
        <v>76723900</v>
      </c>
      <c r="AD16" s="102">
        <v>42513</v>
      </c>
      <c r="AE16" s="133">
        <f t="shared" si="15"/>
        <v>1</v>
      </c>
      <c r="AF16" s="136" t="str">
        <f t="shared" si="16"/>
        <v/>
      </c>
      <c r="AG16" s="131">
        <f t="shared" si="17"/>
        <v>77000000</v>
      </c>
      <c r="AH16" s="31" t="s">
        <v>305</v>
      </c>
      <c r="AI16" s="34">
        <f t="shared" si="18"/>
        <v>0</v>
      </c>
      <c r="AJ16" s="34">
        <f t="shared" si="19"/>
        <v>1</v>
      </c>
      <c r="AK16" s="34">
        <f t="shared" si="20"/>
        <v>5</v>
      </c>
      <c r="AL16" s="34">
        <f t="shared" si="21"/>
        <v>0</v>
      </c>
      <c r="AM16" s="34">
        <f t="shared" si="22"/>
        <v>1</v>
      </c>
      <c r="AN16" s="31" t="s">
        <v>500</v>
      </c>
      <c r="AO16" s="30" t="s">
        <v>549</v>
      </c>
      <c r="AP16" s="105"/>
    </row>
    <row r="17" spans="1:50" ht="28.8">
      <c r="A17" s="150"/>
      <c r="B17" s="122"/>
      <c r="C17" s="164">
        <f>C16+1</f>
        <v>3</v>
      </c>
      <c r="D17" s="217" t="s">
        <v>461</v>
      </c>
      <c r="E17" s="153">
        <f t="shared" si="0"/>
        <v>1</v>
      </c>
      <c r="F17" s="124" t="s">
        <v>365</v>
      </c>
      <c r="G17" s="124" t="str">
        <f t="shared" si="1"/>
        <v>B</v>
      </c>
      <c r="H17" s="32">
        <v>419161000</v>
      </c>
      <c r="I17" s="32">
        <f t="shared" si="2"/>
        <v>4</v>
      </c>
      <c r="J17" s="32">
        <f t="shared" si="3"/>
        <v>2</v>
      </c>
      <c r="K17" s="33">
        <f t="shared" si="4"/>
        <v>8</v>
      </c>
      <c r="L17" s="162">
        <f t="shared" si="5"/>
        <v>1</v>
      </c>
      <c r="M17" s="162">
        <f t="shared" si="6"/>
        <v>419161000</v>
      </c>
      <c r="N17" s="162" t="str">
        <f t="shared" si="7"/>
        <v/>
      </c>
      <c r="O17" s="128" t="str">
        <f t="shared" si="8"/>
        <v/>
      </c>
      <c r="P17" s="33" t="s">
        <v>30</v>
      </c>
      <c r="Q17" s="33" t="s">
        <v>322</v>
      </c>
      <c r="R17" s="30" t="s">
        <v>307</v>
      </c>
      <c r="S17" s="31" t="s">
        <v>302</v>
      </c>
      <c r="T17" s="31">
        <f t="shared" si="9"/>
        <v>1</v>
      </c>
      <c r="U17" s="31">
        <f t="shared" si="10"/>
        <v>5</v>
      </c>
      <c r="V17" s="131">
        <f t="shared" si="11"/>
        <v>419161000</v>
      </c>
      <c r="W17" s="31" t="s">
        <v>583</v>
      </c>
      <c r="X17" s="133">
        <f t="shared" si="12"/>
        <v>1</v>
      </c>
      <c r="Y17" s="133" t="str">
        <f t="shared" si="13"/>
        <v/>
      </c>
      <c r="Z17" s="134">
        <f t="shared" si="14"/>
        <v>419161000</v>
      </c>
      <c r="AA17" s="32">
        <v>414600000</v>
      </c>
      <c r="AB17" s="184" t="s">
        <v>558</v>
      </c>
      <c r="AC17" s="145">
        <v>124380000</v>
      </c>
      <c r="AD17" s="102"/>
      <c r="AE17" s="133" t="str">
        <f t="shared" si="15"/>
        <v/>
      </c>
      <c r="AF17" s="136">
        <f t="shared" si="16"/>
        <v>1</v>
      </c>
      <c r="AG17" s="131" t="str">
        <f t="shared" si="17"/>
        <v>-</v>
      </c>
      <c r="AH17" s="31" t="s">
        <v>135</v>
      </c>
      <c r="AI17" s="34">
        <f t="shared" si="18"/>
        <v>1</v>
      </c>
      <c r="AJ17" s="34">
        <f t="shared" si="19"/>
        <v>0</v>
      </c>
      <c r="AK17" s="34">
        <f t="shared" si="20"/>
        <v>4</v>
      </c>
      <c r="AL17" s="34">
        <f t="shared" si="21"/>
        <v>1</v>
      </c>
      <c r="AM17" s="34">
        <f t="shared" si="22"/>
        <v>0</v>
      </c>
      <c r="AN17" s="31" t="s">
        <v>500</v>
      </c>
      <c r="AO17" s="30" t="s">
        <v>574</v>
      </c>
      <c r="AP17" s="105"/>
    </row>
    <row r="18" spans="1:50" ht="38.25" customHeight="1">
      <c r="A18" s="30"/>
      <c r="B18" s="148"/>
      <c r="C18" s="164">
        <f>C17+1</f>
        <v>4</v>
      </c>
      <c r="D18" s="211" t="s">
        <v>408</v>
      </c>
      <c r="E18" s="153">
        <f t="shared" si="0"/>
        <v>1</v>
      </c>
      <c r="F18" s="124" t="s">
        <v>366</v>
      </c>
      <c r="G18" s="124" t="str">
        <f t="shared" si="1"/>
        <v>A</v>
      </c>
      <c r="H18" s="32">
        <v>16766440</v>
      </c>
      <c r="I18" s="32">
        <f t="shared" si="2"/>
        <v>4</v>
      </c>
      <c r="J18" s="32">
        <f t="shared" si="3"/>
        <v>4</v>
      </c>
      <c r="K18" s="33">
        <f t="shared" si="4"/>
        <v>16</v>
      </c>
      <c r="L18" s="162" t="str">
        <f t="shared" si="5"/>
        <v/>
      </c>
      <c r="M18" s="162" t="str">
        <f t="shared" si="6"/>
        <v/>
      </c>
      <c r="N18" s="162">
        <f t="shared" si="7"/>
        <v>1</v>
      </c>
      <c r="O18" s="128">
        <f t="shared" si="8"/>
        <v>16766440</v>
      </c>
      <c r="P18" s="33" t="s">
        <v>30</v>
      </c>
      <c r="Q18" s="33" t="s">
        <v>322</v>
      </c>
      <c r="R18" s="30" t="s">
        <v>315</v>
      </c>
      <c r="S18" s="31" t="s">
        <v>302</v>
      </c>
      <c r="T18" s="31">
        <f t="shared" si="9"/>
        <v>1</v>
      </c>
      <c r="U18" s="31">
        <f t="shared" si="10"/>
        <v>5</v>
      </c>
      <c r="V18" s="131">
        <f t="shared" si="11"/>
        <v>16766440</v>
      </c>
      <c r="W18" s="31" t="s">
        <v>485</v>
      </c>
      <c r="X18" s="133">
        <f t="shared" si="12"/>
        <v>1</v>
      </c>
      <c r="Y18" s="133" t="str">
        <f t="shared" si="13"/>
        <v/>
      </c>
      <c r="Z18" s="134">
        <f t="shared" si="14"/>
        <v>16766440</v>
      </c>
      <c r="AA18" s="32">
        <v>16556000</v>
      </c>
      <c r="AB18" s="33" t="s">
        <v>470</v>
      </c>
      <c r="AC18" s="145">
        <v>16556000</v>
      </c>
      <c r="AD18" s="102">
        <v>42405</v>
      </c>
      <c r="AE18" s="133">
        <f t="shared" si="15"/>
        <v>1</v>
      </c>
      <c r="AF18" s="136" t="str">
        <f t="shared" si="16"/>
        <v/>
      </c>
      <c r="AG18" s="131">
        <f t="shared" si="17"/>
        <v>16766440</v>
      </c>
      <c r="AH18" s="31" t="s">
        <v>305</v>
      </c>
      <c r="AI18" s="34">
        <f t="shared" si="18"/>
        <v>0</v>
      </c>
      <c r="AJ18" s="34">
        <f t="shared" si="19"/>
        <v>1</v>
      </c>
      <c r="AK18" s="34">
        <f t="shared" si="20"/>
        <v>5</v>
      </c>
      <c r="AL18" s="34">
        <f t="shared" si="21"/>
        <v>0</v>
      </c>
      <c r="AM18" s="34">
        <f t="shared" si="22"/>
        <v>1</v>
      </c>
      <c r="AN18" s="31" t="s">
        <v>500</v>
      </c>
      <c r="AO18" s="30" t="s">
        <v>501</v>
      </c>
      <c r="AP18" s="105"/>
    </row>
    <row r="19" spans="1:50" ht="38.25" customHeight="1">
      <c r="A19" s="31"/>
      <c r="B19" s="122"/>
      <c r="C19" s="123">
        <f t="shared" ref="C19" si="23">C18+1</f>
        <v>5</v>
      </c>
      <c r="D19" s="211" t="s">
        <v>394</v>
      </c>
      <c r="E19" s="153">
        <f t="shared" si="0"/>
        <v>1</v>
      </c>
      <c r="F19" s="124" t="s">
        <v>366</v>
      </c>
      <c r="G19" s="124" t="str">
        <f t="shared" si="1"/>
        <v>A</v>
      </c>
      <c r="H19" s="32">
        <v>3080000</v>
      </c>
      <c r="I19" s="32">
        <f t="shared" si="2"/>
        <v>4</v>
      </c>
      <c r="J19" s="32">
        <f t="shared" si="3"/>
        <v>4</v>
      </c>
      <c r="K19" s="33">
        <f t="shared" si="4"/>
        <v>16</v>
      </c>
      <c r="L19" s="162" t="str">
        <f t="shared" si="5"/>
        <v/>
      </c>
      <c r="M19" s="162" t="str">
        <f t="shared" si="6"/>
        <v/>
      </c>
      <c r="N19" s="162">
        <f t="shared" si="7"/>
        <v>1</v>
      </c>
      <c r="O19" s="128">
        <f t="shared" si="8"/>
        <v>3080000</v>
      </c>
      <c r="P19" s="33" t="s">
        <v>30</v>
      </c>
      <c r="Q19" s="33" t="s">
        <v>323</v>
      </c>
      <c r="R19" s="30" t="s">
        <v>315</v>
      </c>
      <c r="S19" s="31" t="s">
        <v>302</v>
      </c>
      <c r="T19" s="31">
        <f t="shared" si="9"/>
        <v>1</v>
      </c>
      <c r="U19" s="31">
        <f t="shared" si="10"/>
        <v>5</v>
      </c>
      <c r="V19" s="131">
        <f t="shared" si="11"/>
        <v>3080000</v>
      </c>
      <c r="W19" s="31" t="s">
        <v>477</v>
      </c>
      <c r="X19" s="133">
        <f t="shared" si="12"/>
        <v>1</v>
      </c>
      <c r="Y19" s="133" t="str">
        <f t="shared" si="13"/>
        <v/>
      </c>
      <c r="Z19" s="134">
        <f t="shared" si="14"/>
        <v>3080000</v>
      </c>
      <c r="AA19" s="32">
        <v>3000000</v>
      </c>
      <c r="AB19" s="33" t="s">
        <v>478</v>
      </c>
      <c r="AC19" s="145">
        <v>3000000</v>
      </c>
      <c r="AD19" s="102">
        <v>42395</v>
      </c>
      <c r="AE19" s="133">
        <f t="shared" si="15"/>
        <v>1</v>
      </c>
      <c r="AF19" s="136" t="str">
        <f t="shared" si="16"/>
        <v/>
      </c>
      <c r="AG19" s="131">
        <f t="shared" si="17"/>
        <v>3080000</v>
      </c>
      <c r="AH19" s="31" t="s">
        <v>305</v>
      </c>
      <c r="AI19" s="34">
        <f t="shared" si="18"/>
        <v>0</v>
      </c>
      <c r="AJ19" s="34">
        <f t="shared" si="19"/>
        <v>1</v>
      </c>
      <c r="AK19" s="34">
        <f t="shared" si="20"/>
        <v>5</v>
      </c>
      <c r="AL19" s="34">
        <f t="shared" si="21"/>
        <v>0</v>
      </c>
      <c r="AM19" s="34">
        <f t="shared" si="22"/>
        <v>1</v>
      </c>
      <c r="AN19" s="31" t="s">
        <v>500</v>
      </c>
      <c r="AO19" s="30" t="s">
        <v>501</v>
      </c>
      <c r="AP19" s="105"/>
    </row>
    <row r="20" spans="1:50" ht="26.25" customHeight="1">
      <c r="A20" s="31"/>
      <c r="B20" s="122"/>
      <c r="C20" s="164">
        <v>6</v>
      </c>
      <c r="D20" s="189" t="s">
        <v>462</v>
      </c>
      <c r="E20" s="153">
        <f t="shared" si="0"/>
        <v>1</v>
      </c>
      <c r="F20" s="124" t="s">
        <v>366</v>
      </c>
      <c r="G20" s="124" t="str">
        <f t="shared" si="1"/>
        <v>A</v>
      </c>
      <c r="H20" s="32">
        <v>12574830</v>
      </c>
      <c r="I20" s="32">
        <f t="shared" si="2"/>
        <v>4</v>
      </c>
      <c r="J20" s="32">
        <f t="shared" si="3"/>
        <v>4</v>
      </c>
      <c r="K20" s="33">
        <f t="shared" si="4"/>
        <v>16</v>
      </c>
      <c r="L20" s="162" t="str">
        <f t="shared" si="5"/>
        <v/>
      </c>
      <c r="M20" s="162" t="str">
        <f t="shared" si="6"/>
        <v/>
      </c>
      <c r="N20" s="162">
        <f t="shared" si="7"/>
        <v>1</v>
      </c>
      <c r="O20" s="128">
        <f t="shared" si="8"/>
        <v>12574830</v>
      </c>
      <c r="P20" s="33" t="s">
        <v>30</v>
      </c>
      <c r="Q20" s="33" t="s">
        <v>322</v>
      </c>
      <c r="R20" s="30" t="s">
        <v>315</v>
      </c>
      <c r="S20" s="31" t="s">
        <v>302</v>
      </c>
      <c r="T20" s="31">
        <f t="shared" si="9"/>
        <v>1</v>
      </c>
      <c r="U20" s="31">
        <f t="shared" si="10"/>
        <v>5</v>
      </c>
      <c r="V20" s="131">
        <f t="shared" si="11"/>
        <v>12574830</v>
      </c>
      <c r="W20" s="31" t="s">
        <v>560</v>
      </c>
      <c r="X20" s="133">
        <f t="shared" si="12"/>
        <v>1</v>
      </c>
      <c r="Y20" s="133" t="str">
        <f t="shared" si="13"/>
        <v/>
      </c>
      <c r="Z20" s="134">
        <f t="shared" si="14"/>
        <v>12574830</v>
      </c>
      <c r="AA20" s="32">
        <v>12400000</v>
      </c>
      <c r="AB20" s="184" t="s">
        <v>558</v>
      </c>
      <c r="AC20" s="145"/>
      <c r="AD20" s="102"/>
      <c r="AE20" s="133" t="str">
        <f t="shared" si="15"/>
        <v/>
      </c>
      <c r="AF20" s="136">
        <f t="shared" si="16"/>
        <v>1</v>
      </c>
      <c r="AG20" s="131" t="str">
        <f t="shared" si="17"/>
        <v>-</v>
      </c>
      <c r="AH20" s="31" t="s">
        <v>305</v>
      </c>
      <c r="AI20" s="34">
        <f t="shared" si="18"/>
        <v>0</v>
      </c>
      <c r="AJ20" s="34">
        <f t="shared" si="19"/>
        <v>1</v>
      </c>
      <c r="AK20" s="34">
        <f t="shared" si="20"/>
        <v>5</v>
      </c>
      <c r="AL20" s="34">
        <f t="shared" si="21"/>
        <v>0</v>
      </c>
      <c r="AM20" s="34">
        <f t="shared" si="22"/>
        <v>1</v>
      </c>
      <c r="AN20" s="31" t="s">
        <v>500</v>
      </c>
      <c r="AO20" s="30" t="s">
        <v>497</v>
      </c>
      <c r="AP20" s="105"/>
    </row>
    <row r="21" spans="1:50">
      <c r="A21" s="35"/>
      <c r="B21" s="296"/>
      <c r="C21" s="296"/>
      <c r="D21" s="297"/>
      <c r="E21" s="154">
        <f>SUBTOTAL(9,E14:E20)</f>
        <v>7</v>
      </c>
      <c r="F21" s="138"/>
      <c r="G21" s="125"/>
      <c r="H21" s="37">
        <f>SUBTOTAL(9,H14:H20)</f>
        <v>720892270</v>
      </c>
      <c r="I21" s="37"/>
      <c r="J21" s="37"/>
      <c r="K21" s="37"/>
      <c r="L21" s="163">
        <f>SUBTOTAL(9,L14:L20)</f>
        <v>1</v>
      </c>
      <c r="M21" s="163">
        <f>SUBTOTAL(9,M14:M20)</f>
        <v>419161000</v>
      </c>
      <c r="N21" s="163">
        <f>SUBTOTAL(9,N14:N20)</f>
        <v>6</v>
      </c>
      <c r="O21" s="129">
        <f>SUBTOTAL(9,O14:O20)</f>
        <v>301731270</v>
      </c>
      <c r="P21" s="106"/>
      <c r="Q21" s="106"/>
      <c r="R21" s="104">
        <f>SUBTOTAL(9,R14:R20)</f>
        <v>0</v>
      </c>
      <c r="S21" s="36">
        <f>T21</f>
        <v>7</v>
      </c>
      <c r="T21" s="36">
        <f>SUBTOTAL(9,T14:T20)</f>
        <v>7</v>
      </c>
      <c r="U21" s="36"/>
      <c r="V21" s="132">
        <f>SUBTOTAL(9,V14:V20)</f>
        <v>720892270</v>
      </c>
      <c r="W21" s="104">
        <f>SUBTOTAL(9,W14:W20)</f>
        <v>0</v>
      </c>
      <c r="X21" s="130">
        <f>SUBTOTAL(9,X14:X20)</f>
        <v>7</v>
      </c>
      <c r="Y21" s="130">
        <f>SUBTOTAL(9,Y14:Y20)</f>
        <v>0</v>
      </c>
      <c r="Z21" s="135">
        <f>SUBTOTAL(9,Z14:Z20)</f>
        <v>720892270</v>
      </c>
      <c r="AA21" s="37">
        <f>SUBTOTAL(9,AA14:AA20)</f>
        <v>690309900</v>
      </c>
      <c r="AB21" s="37"/>
      <c r="AC21" s="37">
        <f>SUBTOTAL(9,AC14:AC20)</f>
        <v>314159900</v>
      </c>
      <c r="AD21" s="104">
        <f>SUBTOTAL(9,AD14:AD20)</f>
        <v>127313</v>
      </c>
      <c r="AE21" s="130">
        <f>SUBTOTAL(9,AE14:AE20)</f>
        <v>4</v>
      </c>
      <c r="AF21" s="130">
        <f>SUBTOTAL(9,AF14:AF20)</f>
        <v>3</v>
      </c>
      <c r="AG21" s="132">
        <f>SUBTOTAL(9,AG14:AG20)</f>
        <v>286846440</v>
      </c>
      <c r="AH21" s="104">
        <f>SUBTOTAL(9,AH14:AH20)</f>
        <v>0</v>
      </c>
      <c r="AI21" s="130">
        <f>SUBTOTAL(9,AI14:AI20)</f>
        <v>1</v>
      </c>
      <c r="AJ21" s="130">
        <f>SUBTOTAL(9,AJ14:AJ20)</f>
        <v>6</v>
      </c>
      <c r="AK21" s="104"/>
      <c r="AL21" s="130">
        <f>SUBTOTAL(9,AL14:AL20)</f>
        <v>1</v>
      </c>
      <c r="AM21" s="130">
        <f>SUBTOTAL(9,AM14:AM20)</f>
        <v>6</v>
      </c>
      <c r="AN21" s="104"/>
      <c r="AO21" s="104">
        <f>SUBTOTAL(9,AO14:AO20)</f>
        <v>0</v>
      </c>
    </row>
    <row r="22" spans="1:50">
      <c r="A22" s="108"/>
      <c r="B22" s="298"/>
      <c r="C22" s="298"/>
      <c r="D22" s="299"/>
      <c r="E22" s="155"/>
      <c r="F22" s="109"/>
      <c r="G22" s="109"/>
      <c r="H22" s="109"/>
      <c r="I22" s="109"/>
      <c r="J22" s="109"/>
      <c r="K22" s="109"/>
      <c r="L22" s="155">
        <f>L21/$E$21*100</f>
        <v>14.285714285714285</v>
      </c>
      <c r="M22" s="155"/>
      <c r="N22" s="155">
        <f>N21/$E$21*100</f>
        <v>85.714285714285708</v>
      </c>
      <c r="O22" s="109"/>
      <c r="P22" s="109"/>
      <c r="Q22" s="109"/>
      <c r="R22" s="109"/>
      <c r="S22" s="110">
        <f>S21/$E$21*100</f>
        <v>100</v>
      </c>
      <c r="T22" s="109"/>
      <c r="U22" s="109"/>
      <c r="V22" s="109"/>
      <c r="W22" s="109"/>
      <c r="X22" s="110">
        <f>X21/$E$21*100</f>
        <v>100</v>
      </c>
      <c r="Y22" s="110">
        <f>Y21/$E$21*100</f>
        <v>0</v>
      </c>
      <c r="Z22" s="109"/>
      <c r="AA22" s="109"/>
      <c r="AB22" s="109"/>
      <c r="AC22" s="109"/>
      <c r="AD22" s="109"/>
      <c r="AE22" s="110">
        <f>AE21/$E$21*100</f>
        <v>57.142857142857139</v>
      </c>
      <c r="AF22" s="110">
        <f>AF21/$E$21*100</f>
        <v>42.857142857142854</v>
      </c>
      <c r="AG22" s="109"/>
      <c r="AH22" s="109"/>
      <c r="AI22" s="109"/>
      <c r="AJ22" s="109"/>
      <c r="AK22" s="109"/>
      <c r="AL22" s="110">
        <f>AL21/$E$21*100</f>
        <v>14.285714285714285</v>
      </c>
      <c r="AM22" s="110">
        <f>AM21/$E$21*100</f>
        <v>85.714285714285708</v>
      </c>
      <c r="AN22" s="109"/>
      <c r="AO22" s="109"/>
    </row>
    <row r="23" spans="1:50">
      <c r="A23" s="116"/>
      <c r="B23" s="41"/>
      <c r="C23" s="41"/>
      <c r="D23" s="146"/>
      <c r="E23" s="156"/>
      <c r="F23" s="41"/>
      <c r="G23" s="41"/>
      <c r="H23" s="218"/>
      <c r="I23" s="41"/>
      <c r="J23" s="41"/>
      <c r="K23" s="41"/>
      <c r="L23" s="156"/>
      <c r="M23" s="156"/>
      <c r="N23" s="156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</row>
    <row r="24" spans="1:50">
      <c r="A24" s="330" t="s">
        <v>376</v>
      </c>
      <c r="B24" s="330"/>
      <c r="C24" s="331"/>
      <c r="D24" s="331"/>
      <c r="E24" s="331"/>
      <c r="F24" s="331"/>
      <c r="G24" s="331"/>
      <c r="H24" s="332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</row>
    <row r="25" spans="1:50">
      <c r="A25" s="333" t="s">
        <v>203</v>
      </c>
      <c r="B25" s="334" t="s">
        <v>377</v>
      </c>
      <c r="C25" s="334"/>
      <c r="D25" s="334"/>
      <c r="E25" s="334"/>
      <c r="F25" s="334"/>
      <c r="G25" s="334"/>
      <c r="H25" s="334"/>
      <c r="I25" s="334"/>
      <c r="J25" s="334"/>
      <c r="K25" s="334"/>
      <c r="L25" s="334"/>
      <c r="M25" s="334"/>
      <c r="N25" s="334"/>
      <c r="O25" s="334"/>
      <c r="P25" s="334"/>
      <c r="Q25" s="334"/>
      <c r="R25" s="334"/>
      <c r="S25" s="331"/>
      <c r="T25" s="331"/>
      <c r="U25" s="331"/>
      <c r="V25" s="33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</row>
    <row r="26" spans="1:50">
      <c r="A26" s="333" t="s">
        <v>207</v>
      </c>
      <c r="B26" s="334" t="s">
        <v>379</v>
      </c>
      <c r="C26" s="334"/>
      <c r="D26" s="334"/>
      <c r="E26" s="334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1"/>
      <c r="T26" s="331"/>
      <c r="U26" s="331"/>
      <c r="V26" s="33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</row>
    <row r="27" spans="1:50">
      <c r="A27" s="333" t="s">
        <v>218</v>
      </c>
      <c r="B27" s="335" t="s">
        <v>388</v>
      </c>
      <c r="C27" s="331"/>
      <c r="D27" s="331"/>
      <c r="E27" s="331"/>
      <c r="F27" s="331"/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1"/>
      <c r="S27" s="331"/>
      <c r="T27" s="331"/>
      <c r="U27" s="331"/>
      <c r="V27" s="33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</row>
    <row r="28" spans="1:50">
      <c r="A28" s="322" t="s">
        <v>324</v>
      </c>
      <c r="B28" s="322"/>
      <c r="C28" s="322"/>
      <c r="D28" s="322"/>
      <c r="E28" s="322"/>
      <c r="F28" s="322"/>
      <c r="G28" s="322"/>
      <c r="H28" s="322"/>
      <c r="I28" s="322"/>
      <c r="J28" s="322"/>
      <c r="K28" s="322"/>
      <c r="L28" s="322"/>
      <c r="M28" s="322"/>
      <c r="N28" s="322"/>
      <c r="O28" s="322"/>
      <c r="P28" s="322"/>
      <c r="Q28" s="322"/>
      <c r="R28" s="322"/>
      <c r="S28" s="322"/>
      <c r="T28" s="322"/>
      <c r="U28" s="322"/>
      <c r="V28" s="322"/>
      <c r="W28" s="43"/>
      <c r="X28" s="43"/>
      <c r="Y28" s="43"/>
      <c r="Z28" s="43"/>
      <c r="AA28" s="43"/>
      <c r="AB28" s="313" t="s">
        <v>617</v>
      </c>
      <c r="AC28" s="313"/>
      <c r="AD28" s="313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Q28" s="38" t="s">
        <v>319</v>
      </c>
      <c r="AR28" s="38" t="s">
        <v>2</v>
      </c>
      <c r="AS28" s="38" t="s">
        <v>134</v>
      </c>
      <c r="AT28" s="38" t="s">
        <v>29</v>
      </c>
      <c r="AU28" s="38" t="s">
        <v>301</v>
      </c>
      <c r="AV28" s="38" t="s">
        <v>5</v>
      </c>
      <c r="AX28" s="38" t="s">
        <v>316</v>
      </c>
    </row>
    <row r="29" spans="1:50">
      <c r="A29" s="322"/>
      <c r="B29" s="322"/>
      <c r="C29" s="322"/>
      <c r="D29" s="322"/>
      <c r="E29" s="322"/>
      <c r="F29" s="322"/>
      <c r="G29" s="322"/>
      <c r="H29" s="322"/>
      <c r="I29" s="322"/>
      <c r="J29" s="322"/>
      <c r="K29" s="322"/>
      <c r="L29" s="322"/>
      <c r="M29" s="322"/>
      <c r="N29" s="322"/>
      <c r="O29" s="322"/>
      <c r="P29" s="322"/>
      <c r="Q29" s="322"/>
      <c r="R29" s="322"/>
      <c r="S29" s="322"/>
      <c r="T29" s="322"/>
      <c r="U29" s="322"/>
      <c r="V29" s="322"/>
      <c r="W29" s="43"/>
      <c r="X29" s="43"/>
      <c r="Y29" s="43"/>
      <c r="Z29" s="43"/>
      <c r="AA29" s="43"/>
      <c r="AB29" s="219"/>
      <c r="AC29" s="219"/>
      <c r="AD29" s="219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</row>
    <row r="30" spans="1:50">
      <c r="A30" s="140" t="s">
        <v>13</v>
      </c>
      <c r="B30" s="140"/>
      <c r="C30" s="140"/>
      <c r="D30" s="140"/>
      <c r="E30" s="157"/>
      <c r="F30" s="43"/>
      <c r="G30" s="43"/>
      <c r="H30" s="43"/>
      <c r="I30" s="43"/>
      <c r="J30" s="43"/>
      <c r="K30" s="43"/>
      <c r="L30" s="157"/>
      <c r="M30" s="157"/>
      <c r="N30" s="157"/>
      <c r="O30" s="43"/>
      <c r="P30" s="43"/>
      <c r="Q30" s="329" t="s">
        <v>621</v>
      </c>
      <c r="R30" s="329"/>
      <c r="S30" s="329"/>
      <c r="T30" s="43"/>
      <c r="U30" s="43"/>
      <c r="V30" s="43"/>
      <c r="W30" s="43"/>
      <c r="X30" s="42"/>
      <c r="Y30" s="42"/>
      <c r="Z30" s="42"/>
      <c r="AA30" s="43"/>
      <c r="AB30" s="111"/>
      <c r="AC30" s="111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Q30" s="38" t="s">
        <v>320</v>
      </c>
      <c r="AR30" s="151" t="s">
        <v>309</v>
      </c>
      <c r="AS30" s="38" t="s">
        <v>135</v>
      </c>
      <c r="AT30" s="38" t="s">
        <v>30</v>
      </c>
      <c r="AU30" s="38" t="s">
        <v>302</v>
      </c>
      <c r="AV30" s="38" t="s">
        <v>364</v>
      </c>
      <c r="AX30" s="38" t="s">
        <v>496</v>
      </c>
    </row>
    <row r="31" spans="1:50">
      <c r="A31" s="140" t="s">
        <v>325</v>
      </c>
      <c r="B31" s="140"/>
      <c r="C31" s="140"/>
      <c r="D31" s="140"/>
      <c r="E31" s="157"/>
      <c r="F31" s="43"/>
      <c r="G31" s="43"/>
      <c r="H31" s="43"/>
      <c r="I31" s="43"/>
      <c r="J31" s="43"/>
      <c r="K31" s="43"/>
      <c r="L31" s="157"/>
      <c r="M31" s="157"/>
      <c r="N31" s="157"/>
      <c r="O31" s="43"/>
      <c r="P31" s="43"/>
      <c r="Q31" s="329" t="s">
        <v>622</v>
      </c>
      <c r="R31" s="329"/>
      <c r="S31" s="329"/>
      <c r="T31" s="43"/>
      <c r="U31" s="43"/>
      <c r="V31" s="43"/>
      <c r="W31" s="43"/>
      <c r="X31" s="42"/>
      <c r="Y31" s="42"/>
      <c r="Z31" s="42"/>
      <c r="AA31" s="43"/>
      <c r="AB31" s="220"/>
      <c r="AC31" s="220" t="s">
        <v>32</v>
      </c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Q31" s="38" t="s">
        <v>321</v>
      </c>
      <c r="AR31" s="151" t="s">
        <v>308</v>
      </c>
      <c r="AS31" s="38" t="s">
        <v>305</v>
      </c>
      <c r="AT31" s="38" t="s">
        <v>299</v>
      </c>
      <c r="AU31" s="38" t="s">
        <v>303</v>
      </c>
      <c r="AV31" s="38" t="s">
        <v>365</v>
      </c>
      <c r="AX31" s="38" t="s">
        <v>503</v>
      </c>
    </row>
    <row r="32" spans="1:50">
      <c r="A32" s="141" t="s">
        <v>326</v>
      </c>
      <c r="B32" s="141" t="s">
        <v>327</v>
      </c>
      <c r="C32" s="141"/>
      <c r="D32" s="141"/>
      <c r="E32" s="158"/>
      <c r="F32" s="113"/>
      <c r="G32" s="113"/>
      <c r="H32" s="113"/>
      <c r="I32" s="113"/>
      <c r="J32" s="113"/>
      <c r="K32" s="113"/>
      <c r="L32" s="158"/>
      <c r="M32" s="158"/>
      <c r="N32" s="158"/>
      <c r="O32" s="113"/>
      <c r="P32" s="113"/>
      <c r="Q32" s="113"/>
      <c r="R32" s="113"/>
      <c r="S32" s="43"/>
      <c r="T32" s="43"/>
      <c r="U32" s="43"/>
      <c r="V32" s="43"/>
      <c r="W32" s="43"/>
      <c r="X32" s="42"/>
      <c r="Y32" s="42"/>
      <c r="Z32" s="42"/>
      <c r="AA32" s="43"/>
      <c r="AB32" s="220"/>
      <c r="AC32" s="220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Q32" s="38" t="s">
        <v>322</v>
      </c>
      <c r="AR32" s="151" t="s">
        <v>313</v>
      </c>
      <c r="AT32" s="38" t="s">
        <v>300</v>
      </c>
      <c r="AV32" s="38" t="s">
        <v>366</v>
      </c>
      <c r="AX32" s="176" t="s">
        <v>508</v>
      </c>
    </row>
    <row r="33" spans="1:50">
      <c r="A33" s="141" t="s">
        <v>328</v>
      </c>
      <c r="B33" s="141" t="s">
        <v>329</v>
      </c>
      <c r="C33" s="141"/>
      <c r="D33" s="141"/>
      <c r="E33" s="158"/>
      <c r="F33" s="113"/>
      <c r="G33" s="113"/>
      <c r="H33" s="113"/>
      <c r="I33" s="113"/>
      <c r="J33" s="113"/>
      <c r="K33" s="113"/>
      <c r="L33" s="158"/>
      <c r="M33" s="158"/>
      <c r="N33" s="158"/>
      <c r="O33" s="113"/>
      <c r="P33" s="113"/>
      <c r="Q33" s="113"/>
      <c r="R33" s="113"/>
      <c r="S33" s="43"/>
      <c r="T33" s="43"/>
      <c r="U33" s="43"/>
      <c r="V33" s="43"/>
      <c r="W33" s="43"/>
      <c r="X33" s="42"/>
      <c r="Y33" s="42"/>
      <c r="Z33" s="42"/>
      <c r="AA33" s="43"/>
      <c r="AB33" s="220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Q33" s="38" t="s">
        <v>323</v>
      </c>
      <c r="AR33" s="151" t="s">
        <v>307</v>
      </c>
      <c r="AV33" s="38" t="s">
        <v>367</v>
      </c>
      <c r="AX33" s="177" t="s">
        <v>509</v>
      </c>
    </row>
    <row r="34" spans="1:50">
      <c r="A34" s="141" t="s">
        <v>41</v>
      </c>
      <c r="B34" s="141" t="s">
        <v>333</v>
      </c>
      <c r="C34" s="141"/>
      <c r="D34" s="141"/>
      <c r="E34" s="158"/>
      <c r="F34" s="113"/>
      <c r="G34" s="113"/>
      <c r="H34" s="113"/>
      <c r="I34" s="113"/>
      <c r="J34" s="113"/>
      <c r="K34" s="113"/>
      <c r="L34" s="158"/>
      <c r="M34" s="158"/>
      <c r="N34" s="158"/>
      <c r="O34" s="113"/>
      <c r="P34" s="113"/>
      <c r="Q34" s="113"/>
      <c r="R34" s="113"/>
      <c r="S34" s="43"/>
      <c r="T34" s="43"/>
      <c r="U34" s="43"/>
      <c r="V34" s="43"/>
      <c r="W34" s="43"/>
      <c r="X34" s="42"/>
      <c r="Y34" s="42"/>
      <c r="Z34" s="42"/>
      <c r="AA34" s="43"/>
      <c r="AB34" s="111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R34" s="151" t="s">
        <v>311</v>
      </c>
      <c r="AX34" s="38" t="s">
        <v>507</v>
      </c>
    </row>
    <row r="35" spans="1:50">
      <c r="A35" s="141" t="s">
        <v>45</v>
      </c>
      <c r="B35" s="141" t="s">
        <v>330</v>
      </c>
      <c r="C35" s="141"/>
      <c r="D35" s="141"/>
      <c r="E35" s="158"/>
      <c r="F35" s="113"/>
      <c r="G35" s="113"/>
      <c r="H35" s="113"/>
      <c r="I35" s="113"/>
      <c r="J35" s="113"/>
      <c r="K35" s="113"/>
      <c r="L35" s="158"/>
      <c r="M35" s="158"/>
      <c r="N35" s="158"/>
      <c r="O35" s="113"/>
      <c r="P35" s="113"/>
      <c r="Q35" s="314" t="s">
        <v>618</v>
      </c>
      <c r="R35" s="314"/>
      <c r="S35" s="314"/>
      <c r="T35" s="43"/>
      <c r="U35" s="43"/>
      <c r="V35" s="43"/>
      <c r="W35" s="43"/>
      <c r="X35" s="43"/>
      <c r="Y35" s="43"/>
      <c r="Z35" s="43"/>
      <c r="AA35" s="43"/>
      <c r="AB35" s="314" t="s">
        <v>618</v>
      </c>
      <c r="AC35" s="314"/>
      <c r="AD35" s="314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R35" s="151" t="s">
        <v>314</v>
      </c>
    </row>
    <row r="36" spans="1:50">
      <c r="A36" s="141" t="s">
        <v>46</v>
      </c>
      <c r="B36" s="141" t="s">
        <v>331</v>
      </c>
      <c r="C36" s="141"/>
      <c r="D36" s="141"/>
      <c r="E36" s="158"/>
      <c r="F36" s="113"/>
      <c r="G36" s="113"/>
      <c r="H36" s="113"/>
      <c r="I36" s="113"/>
      <c r="J36" s="113"/>
      <c r="K36" s="113"/>
      <c r="L36" s="158"/>
      <c r="M36" s="158"/>
      <c r="N36" s="158"/>
      <c r="O36" s="113"/>
      <c r="P36" s="113"/>
      <c r="Q36" s="291" t="s">
        <v>619</v>
      </c>
      <c r="R36" s="291"/>
      <c r="S36" s="291"/>
      <c r="T36" s="43"/>
      <c r="U36" s="43"/>
      <c r="V36" s="43"/>
      <c r="W36" s="43"/>
      <c r="X36" s="42"/>
      <c r="Y36" s="42"/>
      <c r="Z36" s="42"/>
      <c r="AA36" s="43"/>
      <c r="AB36" s="291" t="s">
        <v>619</v>
      </c>
      <c r="AC36" s="291"/>
      <c r="AD36" s="291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R36" s="151" t="s">
        <v>312</v>
      </c>
    </row>
    <row r="37" spans="1:50">
      <c r="A37" s="141" t="s">
        <v>334</v>
      </c>
      <c r="B37" s="141" t="s">
        <v>335</v>
      </c>
      <c r="C37" s="141"/>
      <c r="D37" s="141"/>
      <c r="E37" s="158"/>
      <c r="F37" s="113"/>
      <c r="G37" s="113"/>
      <c r="H37" s="113"/>
      <c r="I37" s="113"/>
      <c r="J37" s="113"/>
      <c r="K37" s="113"/>
      <c r="L37" s="158"/>
      <c r="M37" s="158"/>
      <c r="N37" s="158"/>
      <c r="O37" s="113"/>
      <c r="P37" s="113"/>
      <c r="Q37" s="291" t="s">
        <v>620</v>
      </c>
      <c r="R37" s="291"/>
      <c r="S37" s="291"/>
      <c r="T37" s="43"/>
      <c r="U37" s="43"/>
      <c r="V37" s="43"/>
      <c r="W37" s="43"/>
      <c r="X37" s="42"/>
      <c r="Y37" s="42"/>
      <c r="Z37" s="42"/>
      <c r="AA37" s="43"/>
      <c r="AB37" s="291" t="s">
        <v>620</v>
      </c>
      <c r="AC37" s="291"/>
      <c r="AD37" s="291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R37" s="151" t="s">
        <v>315</v>
      </c>
    </row>
    <row r="38" spans="1:50">
      <c r="A38" s="141" t="s">
        <v>47</v>
      </c>
      <c r="B38" s="141" t="s">
        <v>336</v>
      </c>
      <c r="C38" s="141"/>
      <c r="D38" s="141"/>
      <c r="E38" s="158"/>
      <c r="F38" s="113"/>
      <c r="G38" s="113"/>
      <c r="H38" s="113"/>
      <c r="I38" s="113"/>
      <c r="J38" s="113"/>
      <c r="K38" s="113"/>
      <c r="L38" s="158"/>
      <c r="M38" s="158"/>
      <c r="N38" s="158"/>
      <c r="O38" s="113"/>
      <c r="P38" s="113"/>
      <c r="Q38" s="113"/>
      <c r="R38" s="11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R38" s="151" t="s">
        <v>317</v>
      </c>
    </row>
    <row r="39" spans="1:50">
      <c r="A39" s="141" t="s">
        <v>337</v>
      </c>
      <c r="B39" s="142" t="s">
        <v>338</v>
      </c>
      <c r="C39" s="142"/>
      <c r="D39" s="142"/>
      <c r="E39" s="159"/>
      <c r="F39" s="114"/>
      <c r="G39" s="114"/>
      <c r="H39" s="114"/>
      <c r="I39" s="114"/>
      <c r="J39" s="114"/>
      <c r="K39" s="114"/>
      <c r="L39" s="159"/>
      <c r="M39" s="159"/>
      <c r="N39" s="159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43"/>
      <c r="AC39" s="43"/>
      <c r="AD39" s="43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R39" s="151" t="s">
        <v>318</v>
      </c>
    </row>
    <row r="40" spans="1:50">
      <c r="A40" s="141" t="s">
        <v>339</v>
      </c>
      <c r="B40" s="142" t="s">
        <v>340</v>
      </c>
      <c r="C40" s="142"/>
      <c r="D40" s="142"/>
      <c r="E40" s="159"/>
      <c r="F40" s="114"/>
      <c r="G40" s="114"/>
      <c r="H40" s="114"/>
      <c r="I40" s="114"/>
      <c r="J40" s="114"/>
      <c r="K40" s="114"/>
      <c r="L40" s="159"/>
      <c r="M40" s="159"/>
      <c r="N40" s="159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R40" s="151"/>
    </row>
    <row r="41" spans="1:50">
      <c r="A41" s="141" t="s">
        <v>341</v>
      </c>
      <c r="B41" s="142" t="s">
        <v>342</v>
      </c>
      <c r="C41" s="142"/>
      <c r="D41" s="142"/>
      <c r="E41" s="159"/>
      <c r="F41" s="114"/>
      <c r="G41" s="114"/>
      <c r="H41" s="114"/>
      <c r="I41" s="114"/>
      <c r="J41" s="114"/>
      <c r="K41" s="114"/>
      <c r="L41" s="159"/>
      <c r="M41" s="159"/>
      <c r="N41" s="159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Q41" s="38" t="s">
        <v>320</v>
      </c>
      <c r="AR41" s="151" t="s">
        <v>309</v>
      </c>
      <c r="AS41" s="38" t="s">
        <v>305</v>
      </c>
      <c r="AU41" s="38" t="s">
        <v>302</v>
      </c>
      <c r="AV41" s="38" t="s">
        <v>364</v>
      </c>
      <c r="AX41" s="38" t="s">
        <v>496</v>
      </c>
    </row>
    <row r="42" spans="1:50">
      <c r="A42" s="141" t="s">
        <v>343</v>
      </c>
      <c r="B42" s="143" t="s">
        <v>344</v>
      </c>
      <c r="C42" s="143"/>
      <c r="D42" s="143"/>
      <c r="E42" s="160"/>
      <c r="F42" s="112"/>
      <c r="G42" s="112"/>
      <c r="H42" s="112"/>
      <c r="I42" s="112"/>
      <c r="J42" s="112"/>
      <c r="K42" s="112"/>
      <c r="L42" s="160"/>
      <c r="M42" s="160"/>
      <c r="N42" s="160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4"/>
      <c r="AC42" s="114"/>
      <c r="AD42" s="114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Q42" s="38" t="s">
        <v>321</v>
      </c>
      <c r="AR42" s="151" t="s">
        <v>308</v>
      </c>
      <c r="AS42" s="38" t="s">
        <v>135</v>
      </c>
      <c r="AU42" s="38" t="s">
        <v>303</v>
      </c>
      <c r="AV42" s="38" t="s">
        <v>365</v>
      </c>
      <c r="AX42" s="38" t="s">
        <v>503</v>
      </c>
    </row>
    <row r="43" spans="1:50">
      <c r="A43" s="141" t="s">
        <v>345</v>
      </c>
      <c r="B43" s="142" t="s">
        <v>346</v>
      </c>
      <c r="C43" s="142"/>
      <c r="D43" s="142"/>
      <c r="E43" s="159"/>
      <c r="F43" s="114"/>
      <c r="G43" s="114"/>
      <c r="H43" s="114"/>
      <c r="I43" s="114"/>
      <c r="J43" s="114"/>
      <c r="K43" s="114"/>
      <c r="L43" s="159"/>
      <c r="M43" s="159"/>
      <c r="N43" s="159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2"/>
      <c r="AC43" s="112"/>
      <c r="AD43" s="112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Q43" s="38" t="s">
        <v>322</v>
      </c>
      <c r="AR43" s="151" t="s">
        <v>313</v>
      </c>
      <c r="AV43" s="38" t="s">
        <v>366</v>
      </c>
      <c r="AX43" s="176" t="s">
        <v>508</v>
      </c>
    </row>
    <row r="44" spans="1:50">
      <c r="A44" s="141" t="s">
        <v>347</v>
      </c>
      <c r="B44" s="142" t="s">
        <v>348</v>
      </c>
      <c r="C44" s="142"/>
      <c r="D44" s="142"/>
      <c r="E44" s="159"/>
      <c r="F44" s="114"/>
      <c r="G44" s="114"/>
      <c r="H44" s="114"/>
      <c r="I44" s="114"/>
      <c r="J44" s="114"/>
      <c r="K44" s="114"/>
      <c r="L44" s="159"/>
      <c r="M44" s="159"/>
      <c r="N44" s="159"/>
      <c r="O44" s="114"/>
      <c r="P44" s="114"/>
      <c r="Q44" s="114"/>
      <c r="R44" s="114"/>
      <c r="S44" s="44"/>
      <c r="T44" s="44"/>
      <c r="U44" s="44"/>
      <c r="V44" s="44"/>
      <c r="W44" s="44"/>
      <c r="X44" s="44"/>
      <c r="Y44" s="44"/>
      <c r="Z44" s="44"/>
      <c r="AA44" s="44"/>
      <c r="AB44" s="114"/>
      <c r="AC44" s="114"/>
      <c r="AD44" s="11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Q44" s="38" t="s">
        <v>323</v>
      </c>
      <c r="AR44" s="151" t="s">
        <v>307</v>
      </c>
      <c r="AV44" s="38" t="s">
        <v>367</v>
      </c>
      <c r="AX44" s="177" t="s">
        <v>509</v>
      </c>
    </row>
    <row r="45" spans="1:50">
      <c r="A45" s="141" t="s">
        <v>349</v>
      </c>
      <c r="B45" s="142" t="s">
        <v>350</v>
      </c>
      <c r="C45" s="142"/>
      <c r="D45" s="144"/>
      <c r="E45" s="161"/>
      <c r="F45" s="107"/>
      <c r="G45" s="107"/>
      <c r="H45" s="107"/>
      <c r="I45" s="107"/>
      <c r="J45" s="107"/>
      <c r="K45" s="107"/>
      <c r="L45" s="161"/>
      <c r="M45" s="161"/>
      <c r="N45" s="161"/>
      <c r="O45" s="107"/>
      <c r="P45" s="107"/>
      <c r="Q45" s="107"/>
      <c r="R45" s="107"/>
      <c r="AB45" s="44"/>
      <c r="AC45" s="44"/>
      <c r="AD45" s="44"/>
      <c r="AR45" s="151" t="s">
        <v>310</v>
      </c>
      <c r="AX45" s="178" t="s">
        <v>500</v>
      </c>
    </row>
    <row r="46" spans="1:50">
      <c r="A46" s="141" t="s">
        <v>351</v>
      </c>
      <c r="B46" s="142" t="s">
        <v>352</v>
      </c>
      <c r="C46" s="142"/>
      <c r="D46" s="144"/>
      <c r="E46" s="161"/>
      <c r="F46" s="107"/>
      <c r="G46" s="107"/>
      <c r="H46" s="107"/>
      <c r="I46" s="107"/>
      <c r="J46" s="107"/>
      <c r="K46" s="107"/>
      <c r="L46" s="161"/>
      <c r="M46" s="161"/>
      <c r="N46" s="161"/>
      <c r="O46" s="107"/>
      <c r="P46" s="107"/>
      <c r="Q46" s="107"/>
      <c r="R46" s="107"/>
      <c r="AR46" s="151" t="s">
        <v>311</v>
      </c>
      <c r="AX46" s="38" t="s">
        <v>507</v>
      </c>
    </row>
    <row r="47" spans="1:50">
      <c r="A47" s="141" t="s">
        <v>55</v>
      </c>
      <c r="B47" s="142" t="s">
        <v>353</v>
      </c>
      <c r="C47" s="142"/>
      <c r="D47" s="144"/>
      <c r="E47" s="161"/>
      <c r="F47" s="107"/>
      <c r="G47" s="107"/>
      <c r="H47" s="107"/>
      <c r="I47" s="107"/>
      <c r="J47" s="107"/>
      <c r="K47" s="107"/>
      <c r="L47" s="161"/>
      <c r="M47" s="161"/>
      <c r="N47" s="161"/>
      <c r="O47" s="107"/>
      <c r="P47" s="107"/>
      <c r="Q47" s="107"/>
      <c r="R47" s="107"/>
      <c r="AR47" s="151" t="s">
        <v>314</v>
      </c>
    </row>
    <row r="48" spans="1:50">
      <c r="A48" s="141" t="s">
        <v>153</v>
      </c>
      <c r="B48" s="142" t="s">
        <v>354</v>
      </c>
      <c r="C48" s="142"/>
      <c r="D48" s="144"/>
      <c r="E48" s="161"/>
      <c r="F48" s="107"/>
      <c r="G48" s="107"/>
      <c r="H48" s="107"/>
      <c r="I48" s="107"/>
      <c r="J48" s="107"/>
      <c r="K48" s="107"/>
      <c r="L48" s="161"/>
      <c r="M48" s="161"/>
      <c r="N48" s="161"/>
      <c r="O48" s="107"/>
      <c r="P48" s="107"/>
      <c r="Q48" s="107"/>
      <c r="R48" s="107"/>
      <c r="AR48" s="151" t="s">
        <v>312</v>
      </c>
    </row>
    <row r="49" spans="1:44">
      <c r="A49" s="141" t="s">
        <v>355</v>
      </c>
      <c r="B49" s="142" t="s">
        <v>356</v>
      </c>
      <c r="C49" s="142"/>
      <c r="D49" s="144"/>
      <c r="E49" s="161"/>
      <c r="F49" s="107"/>
      <c r="G49" s="107"/>
      <c r="H49" s="107"/>
      <c r="I49" s="107"/>
      <c r="J49" s="107"/>
      <c r="K49" s="107"/>
      <c r="L49" s="161"/>
      <c r="M49" s="161"/>
      <c r="N49" s="161"/>
      <c r="O49" s="107"/>
      <c r="P49" s="107"/>
      <c r="Q49" s="107"/>
      <c r="R49" s="107"/>
      <c r="AR49" s="151" t="s">
        <v>315</v>
      </c>
    </row>
    <row r="50" spans="1:44">
      <c r="A50" s="107"/>
      <c r="B50" s="107"/>
      <c r="C50" s="107"/>
      <c r="D50" s="169"/>
      <c r="E50" s="161"/>
      <c r="F50" s="107"/>
      <c r="G50" s="107"/>
      <c r="H50" s="107"/>
      <c r="I50" s="107"/>
      <c r="J50" s="107"/>
      <c r="K50" s="107"/>
      <c r="L50" s="161"/>
      <c r="M50" s="161"/>
      <c r="N50" s="161"/>
      <c r="O50" s="107"/>
      <c r="P50" s="107"/>
      <c r="Q50" s="107"/>
      <c r="R50" s="107"/>
      <c r="AR50" s="151" t="s">
        <v>317</v>
      </c>
    </row>
    <row r="51" spans="1:44">
      <c r="A51" s="117" t="s">
        <v>357</v>
      </c>
      <c r="B51" s="107"/>
      <c r="C51" s="107"/>
      <c r="D51" s="169"/>
      <c r="E51" s="161"/>
      <c r="F51" s="107"/>
      <c r="G51" s="107"/>
      <c r="H51" s="107"/>
      <c r="I51" s="107"/>
      <c r="J51" s="107"/>
      <c r="K51" s="107"/>
      <c r="L51" s="161"/>
      <c r="M51" s="161"/>
      <c r="N51" s="161"/>
      <c r="O51" s="107"/>
      <c r="P51" s="107"/>
      <c r="Q51" s="107"/>
      <c r="R51" s="107"/>
      <c r="AR51" s="151" t="s">
        <v>318</v>
      </c>
    </row>
    <row r="52" spans="1:44">
      <c r="A52" s="117" t="s">
        <v>358</v>
      </c>
      <c r="B52" s="107"/>
      <c r="C52" s="107"/>
      <c r="D52" s="169"/>
      <c r="E52" s="161"/>
      <c r="F52" s="107"/>
      <c r="G52" s="107"/>
      <c r="H52" s="107"/>
      <c r="I52" s="107"/>
      <c r="J52" s="107"/>
      <c r="K52" s="107"/>
      <c r="L52" s="161"/>
      <c r="M52" s="161"/>
      <c r="N52" s="161"/>
      <c r="O52" s="107"/>
      <c r="P52" s="107"/>
      <c r="Q52" s="107"/>
      <c r="R52" s="107"/>
    </row>
    <row r="53" spans="1:44">
      <c r="A53" s="107"/>
      <c r="B53" s="107"/>
      <c r="C53" s="107"/>
      <c r="D53" s="169"/>
      <c r="E53" s="161"/>
      <c r="F53" s="107"/>
      <c r="G53" s="107"/>
      <c r="H53" s="107"/>
      <c r="I53" s="107"/>
      <c r="J53" s="107"/>
      <c r="K53" s="107"/>
      <c r="L53" s="161"/>
      <c r="M53" s="161"/>
      <c r="N53" s="161"/>
      <c r="O53" s="107"/>
      <c r="P53" s="107"/>
      <c r="Q53" s="107"/>
      <c r="R53" s="107"/>
    </row>
    <row r="54" spans="1:44">
      <c r="A54" s="107"/>
      <c r="B54" s="107"/>
      <c r="C54" s="107"/>
      <c r="D54" s="169"/>
      <c r="E54" s="161"/>
      <c r="F54" s="107"/>
      <c r="G54" s="107"/>
      <c r="H54" s="107"/>
      <c r="I54" s="107"/>
      <c r="J54" s="107"/>
      <c r="K54" s="107"/>
      <c r="L54" s="161"/>
      <c r="M54" s="161"/>
      <c r="N54" s="161"/>
      <c r="O54" s="107"/>
      <c r="P54" s="107"/>
      <c r="Q54" s="107"/>
      <c r="R54" s="107"/>
    </row>
    <row r="55" spans="1:44">
      <c r="A55" s="107"/>
      <c r="B55" s="107"/>
      <c r="C55" s="107"/>
      <c r="D55" s="169"/>
      <c r="E55" s="161"/>
      <c r="F55" s="107"/>
      <c r="G55" s="107"/>
      <c r="H55" s="107"/>
      <c r="I55" s="107"/>
      <c r="J55" s="107"/>
      <c r="K55" s="107"/>
      <c r="L55" s="161"/>
      <c r="M55" s="161"/>
      <c r="N55" s="161"/>
      <c r="O55" s="107"/>
      <c r="P55" s="107"/>
      <c r="Q55" s="107"/>
      <c r="R55" s="107"/>
    </row>
    <row r="56" spans="1:44">
      <c r="A56" s="107"/>
      <c r="B56" s="107"/>
      <c r="C56" s="107"/>
      <c r="D56" s="169"/>
      <c r="E56" s="161"/>
      <c r="F56" s="107"/>
      <c r="G56" s="107"/>
      <c r="H56" s="107"/>
      <c r="I56" s="107"/>
      <c r="J56" s="107"/>
      <c r="K56" s="107"/>
      <c r="L56" s="161"/>
      <c r="M56" s="161"/>
      <c r="N56" s="161"/>
      <c r="O56" s="107"/>
      <c r="P56" s="107"/>
      <c r="Q56" s="107"/>
      <c r="R56" s="107"/>
    </row>
    <row r="57" spans="1:44">
      <c r="A57" s="107"/>
      <c r="B57" s="107"/>
      <c r="C57" s="107"/>
      <c r="D57" s="169"/>
      <c r="E57" s="161"/>
      <c r="F57" s="107"/>
      <c r="G57" s="107"/>
      <c r="H57" s="107"/>
      <c r="I57" s="107"/>
      <c r="J57" s="107"/>
      <c r="K57" s="107"/>
      <c r="L57" s="161"/>
      <c r="M57" s="161"/>
      <c r="N57" s="161"/>
      <c r="O57" s="107"/>
      <c r="P57" s="107"/>
      <c r="Q57" s="107"/>
      <c r="R57" s="107"/>
    </row>
    <row r="58" spans="1:44">
      <c r="A58" s="107"/>
      <c r="B58" s="107"/>
      <c r="C58" s="107"/>
      <c r="D58" s="169"/>
      <c r="E58" s="161"/>
      <c r="F58" s="107"/>
      <c r="G58" s="107"/>
      <c r="H58" s="107"/>
      <c r="I58" s="107"/>
      <c r="J58" s="107"/>
      <c r="K58" s="107"/>
      <c r="L58" s="161"/>
      <c r="M58" s="161"/>
      <c r="N58" s="161"/>
      <c r="O58" s="107"/>
      <c r="P58" s="107"/>
      <c r="Q58" s="107"/>
      <c r="R58" s="107"/>
    </row>
    <row r="59" spans="1:44">
      <c r="A59" s="107"/>
      <c r="B59" s="107"/>
      <c r="C59" s="107"/>
      <c r="D59" s="169"/>
      <c r="E59" s="161"/>
      <c r="F59" s="107"/>
      <c r="G59" s="107"/>
      <c r="H59" s="107"/>
      <c r="I59" s="107"/>
      <c r="J59" s="107"/>
      <c r="K59" s="107"/>
      <c r="L59" s="161"/>
      <c r="M59" s="161"/>
      <c r="N59" s="161"/>
      <c r="O59" s="107"/>
      <c r="P59" s="107"/>
      <c r="Q59" s="107"/>
      <c r="R59" s="107"/>
    </row>
    <row r="60" spans="1:44">
      <c r="A60" s="107"/>
      <c r="B60" s="107"/>
      <c r="C60" s="107"/>
      <c r="D60" s="169"/>
      <c r="E60" s="161"/>
      <c r="F60" s="107"/>
      <c r="G60" s="107"/>
      <c r="H60" s="107"/>
      <c r="I60" s="107"/>
      <c r="J60" s="107"/>
      <c r="K60" s="107"/>
      <c r="L60" s="161"/>
      <c r="M60" s="161"/>
      <c r="N60" s="161"/>
      <c r="O60" s="107"/>
      <c r="P60" s="107"/>
      <c r="Q60" s="107"/>
      <c r="R60" s="107"/>
    </row>
    <row r="61" spans="1:44">
      <c r="A61" s="107"/>
      <c r="B61" s="107"/>
      <c r="C61" s="107"/>
      <c r="D61" s="169"/>
      <c r="E61" s="161"/>
      <c r="F61" s="107"/>
      <c r="G61" s="107"/>
      <c r="H61" s="107"/>
      <c r="I61" s="107"/>
      <c r="J61" s="107"/>
      <c r="K61" s="107"/>
      <c r="L61" s="161"/>
      <c r="M61" s="161"/>
      <c r="N61" s="161"/>
      <c r="O61" s="107"/>
      <c r="P61" s="107"/>
      <c r="Q61" s="107"/>
      <c r="R61" s="107"/>
    </row>
    <row r="62" spans="1:44">
      <c r="A62" s="107"/>
      <c r="B62" s="107"/>
      <c r="C62" s="107"/>
      <c r="D62" s="169"/>
      <c r="E62" s="161"/>
      <c r="F62" s="107"/>
      <c r="G62" s="107"/>
      <c r="H62" s="107"/>
      <c r="I62" s="107"/>
      <c r="J62" s="107"/>
      <c r="K62" s="107"/>
      <c r="L62" s="161"/>
      <c r="M62" s="161"/>
      <c r="N62" s="161"/>
      <c r="O62" s="107"/>
      <c r="P62" s="107"/>
      <c r="Q62" s="107"/>
      <c r="R62" s="107"/>
    </row>
    <row r="63" spans="1:44">
      <c r="A63" s="107"/>
      <c r="B63" s="107"/>
      <c r="C63" s="107"/>
      <c r="D63" s="169"/>
      <c r="E63" s="161"/>
      <c r="F63" s="107"/>
      <c r="G63" s="107"/>
      <c r="H63" s="107"/>
      <c r="I63" s="107"/>
      <c r="J63" s="107"/>
      <c r="K63" s="107"/>
      <c r="L63" s="161"/>
      <c r="M63" s="161"/>
      <c r="N63" s="161"/>
      <c r="O63" s="107"/>
      <c r="P63" s="107"/>
      <c r="Q63" s="107"/>
      <c r="R63" s="107"/>
    </row>
    <row r="64" spans="1:44">
      <c r="A64" s="107"/>
      <c r="B64" s="107"/>
      <c r="C64" s="107"/>
      <c r="D64" s="169"/>
      <c r="E64" s="161"/>
      <c r="F64" s="107"/>
      <c r="G64" s="107"/>
      <c r="H64" s="107"/>
      <c r="I64" s="107"/>
      <c r="J64" s="107"/>
      <c r="K64" s="107"/>
      <c r="L64" s="161"/>
      <c r="M64" s="161"/>
      <c r="N64" s="161"/>
      <c r="O64" s="107"/>
      <c r="P64" s="107"/>
      <c r="Q64" s="107"/>
      <c r="R64" s="107"/>
    </row>
    <row r="65" spans="1:18">
      <c r="A65" s="107"/>
      <c r="B65" s="107"/>
      <c r="C65" s="107"/>
      <c r="D65" s="169"/>
      <c r="E65" s="161"/>
      <c r="F65" s="107"/>
      <c r="G65" s="107"/>
      <c r="H65" s="107"/>
      <c r="I65" s="107"/>
      <c r="J65" s="107"/>
      <c r="K65" s="107"/>
      <c r="L65" s="161"/>
      <c r="M65" s="161"/>
      <c r="N65" s="161"/>
      <c r="O65" s="107"/>
      <c r="P65" s="107"/>
      <c r="Q65" s="107"/>
      <c r="R65" s="107"/>
    </row>
    <row r="66" spans="1:18">
      <c r="B66" s="107"/>
      <c r="C66" s="107"/>
      <c r="D66" s="169"/>
      <c r="E66" s="161"/>
      <c r="F66" s="107"/>
      <c r="G66" s="107"/>
      <c r="H66" s="107"/>
      <c r="I66" s="107"/>
      <c r="J66" s="107"/>
      <c r="K66" s="107"/>
      <c r="L66" s="161"/>
      <c r="M66" s="161"/>
      <c r="N66" s="161"/>
      <c r="O66" s="107"/>
      <c r="P66" s="107"/>
      <c r="Q66" s="107"/>
      <c r="R66" s="107"/>
    </row>
    <row r="67" spans="1:18">
      <c r="B67" s="107"/>
      <c r="C67" s="107"/>
      <c r="D67" s="169"/>
      <c r="E67" s="161"/>
      <c r="F67" s="107"/>
      <c r="G67" s="107"/>
      <c r="H67" s="107"/>
      <c r="I67" s="107"/>
      <c r="J67" s="107"/>
      <c r="K67" s="107"/>
      <c r="L67" s="161"/>
      <c r="M67" s="161"/>
      <c r="N67" s="161"/>
      <c r="O67" s="107"/>
      <c r="P67" s="107"/>
      <c r="Q67" s="107"/>
      <c r="R67" s="107"/>
    </row>
    <row r="68" spans="1:18">
      <c r="B68" s="107"/>
      <c r="C68" s="107"/>
      <c r="D68" s="169"/>
      <c r="E68" s="161"/>
      <c r="F68" s="107"/>
      <c r="G68" s="107"/>
      <c r="H68" s="107"/>
      <c r="I68" s="107"/>
      <c r="J68" s="107"/>
      <c r="K68" s="107"/>
      <c r="L68" s="161"/>
      <c r="M68" s="161"/>
      <c r="N68" s="161"/>
      <c r="O68" s="107"/>
      <c r="P68" s="107"/>
      <c r="Q68" s="107"/>
      <c r="R68" s="107"/>
    </row>
    <row r="69" spans="1:18">
      <c r="B69" s="107"/>
      <c r="C69" s="107"/>
      <c r="D69" s="169"/>
      <c r="E69" s="161"/>
      <c r="F69" s="107"/>
      <c r="G69" s="107"/>
      <c r="H69" s="107"/>
      <c r="I69" s="107"/>
      <c r="J69" s="107"/>
      <c r="K69" s="107"/>
      <c r="L69" s="161"/>
      <c r="M69" s="161"/>
      <c r="N69" s="161"/>
      <c r="O69" s="107"/>
      <c r="P69" s="107"/>
      <c r="Q69" s="107"/>
      <c r="R69" s="107"/>
    </row>
    <row r="70" spans="1:18">
      <c r="B70" s="107"/>
      <c r="C70" s="107"/>
      <c r="D70" s="169"/>
      <c r="E70" s="161"/>
      <c r="F70" s="107"/>
      <c r="G70" s="107"/>
      <c r="H70" s="107"/>
      <c r="I70" s="107"/>
      <c r="J70" s="107"/>
      <c r="K70" s="107"/>
      <c r="L70" s="161"/>
      <c r="M70" s="161"/>
      <c r="N70" s="161"/>
      <c r="O70" s="107"/>
      <c r="P70" s="107"/>
      <c r="Q70" s="107"/>
      <c r="R70" s="107"/>
    </row>
    <row r="71" spans="1:18">
      <c r="B71" s="107"/>
      <c r="C71" s="107"/>
      <c r="D71" s="169"/>
      <c r="E71" s="161"/>
      <c r="F71" s="107"/>
      <c r="G71" s="107"/>
      <c r="H71" s="107"/>
      <c r="I71" s="107"/>
      <c r="J71" s="107"/>
      <c r="K71" s="107"/>
      <c r="L71" s="161"/>
      <c r="M71" s="161"/>
      <c r="N71" s="161"/>
      <c r="O71" s="107"/>
      <c r="P71" s="107"/>
      <c r="Q71" s="107"/>
      <c r="R71" s="107"/>
    </row>
    <row r="72" spans="1:18">
      <c r="B72" s="107"/>
      <c r="C72" s="107"/>
      <c r="D72" s="169"/>
      <c r="E72" s="161"/>
      <c r="F72" s="107"/>
      <c r="G72" s="107"/>
      <c r="H72" s="107"/>
      <c r="I72" s="107"/>
      <c r="J72" s="107"/>
      <c r="K72" s="107"/>
      <c r="L72" s="161"/>
      <c r="M72" s="161"/>
      <c r="N72" s="161"/>
      <c r="O72" s="107"/>
      <c r="P72" s="107"/>
      <c r="Q72" s="107"/>
      <c r="R72" s="107"/>
    </row>
    <row r="73" spans="1:18">
      <c r="B73" s="107"/>
      <c r="C73" s="107"/>
      <c r="D73" s="169"/>
      <c r="E73" s="161"/>
      <c r="F73" s="107"/>
      <c r="G73" s="107"/>
      <c r="H73" s="107"/>
      <c r="I73" s="107"/>
      <c r="J73" s="107"/>
      <c r="K73" s="107"/>
      <c r="L73" s="161"/>
      <c r="M73" s="161"/>
      <c r="N73" s="161"/>
      <c r="O73" s="107"/>
      <c r="P73" s="107"/>
      <c r="Q73" s="107"/>
      <c r="R73" s="107"/>
    </row>
  </sheetData>
  <sheetProtection formatCells="0" formatColumns="0" formatRows="0" insertColumns="0" insertRows="0" deleteColumns="0" deleteRows="0" sort="0"/>
  <autoFilter ref="A13:BA22">
    <filterColumn colId="1" showButton="0"/>
  </autoFilter>
  <dataConsolidate/>
  <mergeCells count="52">
    <mergeCell ref="Q36:S36"/>
    <mergeCell ref="AB36:AD36"/>
    <mergeCell ref="Q37:S37"/>
    <mergeCell ref="AB37:AD37"/>
    <mergeCell ref="B26:R26"/>
    <mergeCell ref="AB28:AD28"/>
    <mergeCell ref="Q30:S30"/>
    <mergeCell ref="Q31:S31"/>
    <mergeCell ref="Q35:S35"/>
    <mergeCell ref="AB35:AD35"/>
    <mergeCell ref="AF10:AF11"/>
    <mergeCell ref="B13:C13"/>
    <mergeCell ref="B21:D21"/>
    <mergeCell ref="B22:D22"/>
    <mergeCell ref="A24:B24"/>
    <mergeCell ref="B25:R25"/>
    <mergeCell ref="AH9:AH12"/>
    <mergeCell ref="AL9:AM11"/>
    <mergeCell ref="AO9:AO12"/>
    <mergeCell ref="S10:S12"/>
    <mergeCell ref="T10:T12"/>
    <mergeCell ref="V10:V12"/>
    <mergeCell ref="W10:W12"/>
    <mergeCell ref="X10:X12"/>
    <mergeCell ref="Y10:Y11"/>
    <mergeCell ref="AA10:AA12"/>
    <mergeCell ref="L9:L12"/>
    <mergeCell ref="N9:N12"/>
    <mergeCell ref="P9:P12"/>
    <mergeCell ref="Q9:Q12"/>
    <mergeCell ref="R9:R12"/>
    <mergeCell ref="T9:AE9"/>
    <mergeCell ref="AB10:AB12"/>
    <mergeCell ref="AC10:AC12"/>
    <mergeCell ref="AD10:AD12"/>
    <mergeCell ref="AE10:AE12"/>
    <mergeCell ref="A6:B6"/>
    <mergeCell ref="D6:H6"/>
    <mergeCell ref="A7:B7"/>
    <mergeCell ref="D7:H7"/>
    <mergeCell ref="A9:A12"/>
    <mergeCell ref="B9:C12"/>
    <mergeCell ref="D9:D12"/>
    <mergeCell ref="E9:E12"/>
    <mergeCell ref="F9:F12"/>
    <mergeCell ref="H9:H12"/>
    <mergeCell ref="A2:AO2"/>
    <mergeCell ref="A3:AO3"/>
    <mergeCell ref="A4:B4"/>
    <mergeCell ref="D4:H4"/>
    <mergeCell ref="A5:B5"/>
    <mergeCell ref="D5:H5"/>
  </mergeCells>
  <dataValidations count="7">
    <dataValidation type="list" allowBlank="1" showInputMessage="1" showErrorMessage="1" sqref="S14:S20">
      <formula1>$AU$41:$AU$42</formula1>
    </dataValidation>
    <dataValidation type="list" allowBlank="1" showInputMessage="1" showErrorMessage="1" sqref="R14:R20">
      <formula1>$AR$41:$AR$52</formula1>
    </dataValidation>
    <dataValidation type="list" allowBlank="1" showInputMessage="1" showErrorMessage="1" sqref="Q14:Q20">
      <formula1>$AQ$41:$AQ$45</formula1>
    </dataValidation>
    <dataValidation type="list" allowBlank="1" showInputMessage="1" showErrorMessage="1" sqref="P14:P20">
      <formula1>$AT$41:$AT$43</formula1>
    </dataValidation>
    <dataValidation type="list" allowBlank="1" showInputMessage="1" showErrorMessage="1" sqref="AN14:AN20">
      <formula1>$AX$41:$AX$57</formula1>
    </dataValidation>
    <dataValidation type="list" allowBlank="1" showInputMessage="1" showErrorMessage="1" sqref="AH14:AH20">
      <formula1>$AS$41:$AS$42</formula1>
    </dataValidation>
    <dataValidation type="list" allowBlank="1" showInputMessage="1" showErrorMessage="1" sqref="F14:F20">
      <formula1>#REF!</formula1>
    </dataValidation>
  </dataValidations>
  <printOptions horizontalCentered="1"/>
  <pageMargins left="1.3" right="0.15748031496063" top="0.23622047244094499" bottom="0.23622047244094499" header="0.196850393700787" footer="0.196850393700787"/>
  <pageSetup paperSize="5" scale="5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Metode Pengadaan</vt:lpstr>
      <vt:lpstr>RSUD</vt:lpstr>
      <vt:lpstr>BELANTIKAN</vt:lpstr>
      <vt:lpstr>dispora</vt:lpstr>
      <vt:lpstr>BATANG</vt:lpstr>
      <vt:lpstr>arnadin</vt:lpstr>
      <vt:lpstr>Gusniwadi</vt:lpstr>
      <vt:lpstr>achmad</vt:lpstr>
      <vt:lpstr>titus</vt:lpstr>
      <vt:lpstr>franklin</vt:lpstr>
      <vt:lpstr>achmad!Print_Area</vt:lpstr>
      <vt:lpstr>arnadin!Print_Area</vt:lpstr>
      <vt:lpstr>franklin!Print_Area</vt:lpstr>
      <vt:lpstr>Gusniwadi!Print_Area</vt:lpstr>
      <vt:lpstr>'Metode Pengadaan'!Print_Area</vt:lpstr>
      <vt:lpstr>titus!Print_Area</vt:lpstr>
      <vt:lpstr>achmad!Print_Titles</vt:lpstr>
      <vt:lpstr>arnadin!Print_Titles</vt:lpstr>
      <vt:lpstr>franklin!Print_Titles</vt:lpstr>
      <vt:lpstr>Gusniwadi!Print_Titles</vt:lpstr>
      <vt:lpstr>titus!Print_Titles</vt:lpstr>
    </vt:vector>
  </TitlesOfParts>
  <Company>Office Black Edition - tum0r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Bappeda</dc:creator>
  <cp:lastModifiedBy>CC13</cp:lastModifiedBy>
  <cp:lastPrinted>2016-10-19T01:14:46Z</cp:lastPrinted>
  <dcterms:created xsi:type="dcterms:W3CDTF">2014-08-05T01:18:30Z</dcterms:created>
  <dcterms:modified xsi:type="dcterms:W3CDTF">2016-10-19T03:14:55Z</dcterms:modified>
</cp:coreProperties>
</file>